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/>
  <bookViews>
    <workbookView xWindow="0" yWindow="0" windowWidth="19420" windowHeight="11020" firstSheet="7" activeTab="12"/>
  </bookViews>
  <sheets>
    <sheet name="Datas" sheetId="11" r:id="rId1"/>
    <sheet name="DRE_Base" sheetId="4" state="hidden" r:id="rId2"/>
    <sheet name="Balancete_2014" sheetId="8" state="hidden" r:id="rId3"/>
    <sheet name="B. Patrimônial_Base" sheetId="2" r:id="rId4"/>
    <sheet name="Balancete_2018" sheetId="1" r:id="rId5"/>
    <sheet name="B. Patrimônial _Final" sheetId="3" r:id="rId6"/>
    <sheet name="Imobilizado-2014" sheetId="19" state="hidden" r:id="rId7"/>
    <sheet name="Fluxo de Caixa_Base1" sheetId="7" r:id="rId8"/>
    <sheet name="DMPS" sheetId="14" r:id="rId9"/>
    <sheet name="DFC_Base" sheetId="9" r:id="rId10"/>
    <sheet name="DFC_Final" sheetId="10" r:id="rId11"/>
    <sheet name="BALANÇO FINANCEIRO" sheetId="21" r:id="rId12"/>
    <sheet name="DRE Final" sheetId="5" r:id="rId13"/>
    <sheet name="Imobilizado-2015" sheetId="17" state="hidden" r:id="rId14"/>
  </sheets>
  <definedNames>
    <definedName name="_xlnm.Print_Area" localSheetId="5">'B. Patrimônial _Final'!$C$1:$M$46</definedName>
    <definedName name="_xlnm.Print_Area" localSheetId="3">'B. Patrimônial_Base'!$C$3:$D$38</definedName>
    <definedName name="_xlnm.Print_Area" localSheetId="11">'BALANÇO FINANCEIRO'!$C$1:$K$39</definedName>
    <definedName name="_xlnm.Print_Area" localSheetId="8">DMPS!$B$1:$I$30</definedName>
    <definedName name="_xlnm.Print_Area" localSheetId="12">'DRE Final'!$B$2:$H$41</definedName>
    <definedName name="_xlnm.Print_Area" localSheetId="7">'Fluxo de Caixa_Base1'!$C$1:$P$60</definedName>
  </definedNames>
  <calcPr calcId="145621"/>
</workbook>
</file>

<file path=xl/calcChain.xml><?xml version="1.0" encoding="utf-8"?>
<calcChain xmlns="http://schemas.openxmlformats.org/spreadsheetml/2006/main">
  <c r="E20" i="3" l="1"/>
  <c r="E19" i="3"/>
  <c r="G367" i="1" l="1"/>
  <c r="G23" i="7" l="1"/>
  <c r="D56" i="7" l="1"/>
  <c r="E30" i="7"/>
  <c r="I9" i="21" l="1"/>
  <c r="E9" i="21"/>
  <c r="E54" i="9" l="1"/>
  <c r="E43" i="2" l="1"/>
  <c r="D43" i="2"/>
  <c r="J13" i="3" s="1"/>
  <c r="E12" i="17" l="1"/>
  <c r="D13" i="4" l="1"/>
  <c r="E14" i="5" s="1"/>
  <c r="D34" i="7"/>
  <c r="E10" i="5"/>
  <c r="J8" i="3"/>
  <c r="E8" i="3"/>
  <c r="D9" i="4"/>
  <c r="D30" i="7"/>
  <c r="D4" i="7"/>
  <c r="D39" i="2"/>
  <c r="D7" i="2"/>
  <c r="F34" i="7" l="1"/>
  <c r="O34" i="7" s="1"/>
  <c r="I15" i="19" l="1"/>
  <c r="H15" i="19"/>
  <c r="G15" i="19"/>
  <c r="C15" i="19"/>
  <c r="K13" i="19"/>
  <c r="L13" i="19" s="1"/>
  <c r="J13" i="19"/>
  <c r="K12" i="19"/>
  <c r="F12" i="19"/>
  <c r="F15" i="19" s="1"/>
  <c r="I15" i="17"/>
  <c r="H15" i="17"/>
  <c r="G15" i="17"/>
  <c r="C15" i="17"/>
  <c r="J13" i="17"/>
  <c r="E15" i="17"/>
  <c r="F15" i="17" l="1"/>
  <c r="J12" i="17"/>
  <c r="J15" i="17" s="1"/>
  <c r="J12" i="19"/>
  <c r="E15" i="19"/>
  <c r="D15" i="19"/>
  <c r="D15" i="17"/>
  <c r="L12" i="17" l="1"/>
  <c r="J15" i="19"/>
  <c r="L12" i="19"/>
  <c r="D12" i="4" l="1"/>
  <c r="E15" i="5" s="1"/>
  <c r="E14" i="21" s="1"/>
  <c r="G21" i="14" l="1"/>
  <c r="G19" i="14"/>
  <c r="G18" i="14"/>
  <c r="G16" i="14"/>
  <c r="G14" i="14"/>
  <c r="G13" i="14"/>
  <c r="G12" i="14"/>
  <c r="E8" i="10" l="1"/>
  <c r="C5" i="11"/>
  <c r="C3" i="11"/>
  <c r="E46" i="10" l="1"/>
  <c r="E44" i="9"/>
  <c r="E40" i="10" s="1"/>
  <c r="F17" i="7"/>
  <c r="O17" i="7" s="1"/>
  <c r="E21" i="9" s="1"/>
  <c r="E17" i="2"/>
  <c r="E63" i="2"/>
  <c r="G50" i="7"/>
  <c r="G47" i="7" s="1"/>
  <c r="H50" i="7"/>
  <c r="H47" i="7" s="1"/>
  <c r="I50" i="7"/>
  <c r="J50" i="7"/>
  <c r="J47" i="7" s="1"/>
  <c r="K50" i="7"/>
  <c r="K47" i="7" s="1"/>
  <c r="L50" i="7"/>
  <c r="L47" i="7" s="1"/>
  <c r="M50" i="7"/>
  <c r="M47" i="7" s="1"/>
  <c r="N50" i="7"/>
  <c r="N47" i="7" s="1"/>
  <c r="I47" i="7"/>
  <c r="G32" i="7"/>
  <c r="G31" i="7" s="1"/>
  <c r="H32" i="7"/>
  <c r="H31" i="7" s="1"/>
  <c r="I32" i="7"/>
  <c r="I31" i="7" s="1"/>
  <c r="J32" i="7"/>
  <c r="J31" i="7" s="1"/>
  <c r="K32" i="7"/>
  <c r="K31" i="7" s="1"/>
  <c r="L32" i="7"/>
  <c r="L31" i="7" s="1"/>
  <c r="M32" i="7"/>
  <c r="M31" i="7" s="1"/>
  <c r="N32" i="7"/>
  <c r="N31" i="7" s="1"/>
  <c r="F57" i="7"/>
  <c r="O57" i="7" s="1"/>
  <c r="F46" i="7"/>
  <c r="O46" i="7" s="1"/>
  <c r="E49" i="9" s="1"/>
  <c r="F45" i="7"/>
  <c r="O45" i="7" s="1"/>
  <c r="E48" i="9" s="1"/>
  <c r="E50" i="9" s="1"/>
  <c r="F44" i="7"/>
  <c r="O44" i="7" s="1"/>
  <c r="F20" i="7"/>
  <c r="O20" i="7" s="1"/>
  <c r="E24" i="9" s="1"/>
  <c r="F25" i="7"/>
  <c r="F28" i="7"/>
  <c r="F49" i="7"/>
  <c r="O49" i="7" s="1"/>
  <c r="E60" i="2"/>
  <c r="E66" i="2"/>
  <c r="E65" i="2"/>
  <c r="E64" i="2" s="1"/>
  <c r="E62" i="2"/>
  <c r="E58" i="2"/>
  <c r="E57" i="2"/>
  <c r="E55" i="2"/>
  <c r="E54" i="2"/>
  <c r="E53" i="2"/>
  <c r="E52" i="2"/>
  <c r="E51" i="2"/>
  <c r="E50" i="2"/>
  <c r="E49" i="2"/>
  <c r="E48" i="2"/>
  <c r="E47" i="2"/>
  <c r="E46" i="2"/>
  <c r="E45" i="2"/>
  <c r="E44" i="2"/>
  <c r="E42" i="2"/>
  <c r="E34" i="2"/>
  <c r="E33" i="2" s="1"/>
  <c r="E31" i="2"/>
  <c r="E30" i="2"/>
  <c r="E28" i="2"/>
  <c r="E27" i="2"/>
  <c r="E15" i="2"/>
  <c r="E18" i="2"/>
  <c r="E19" i="2"/>
  <c r="E20" i="2"/>
  <c r="E21" i="2"/>
  <c r="E22" i="2"/>
  <c r="E23" i="2"/>
  <c r="E13" i="2"/>
  <c r="E14" i="2"/>
  <c r="E12" i="2"/>
  <c r="E11" i="2"/>
  <c r="D11" i="2"/>
  <c r="J24" i="7"/>
  <c r="E14" i="9" s="1"/>
  <c r="E14" i="10" s="1"/>
  <c r="I24" i="7"/>
  <c r="H23" i="7"/>
  <c r="D24" i="7"/>
  <c r="D23" i="7"/>
  <c r="G26" i="7"/>
  <c r="H26" i="7"/>
  <c r="I26" i="7"/>
  <c r="J26" i="7"/>
  <c r="K26" i="7"/>
  <c r="L26" i="7"/>
  <c r="M26" i="7"/>
  <c r="N26" i="7"/>
  <c r="K21" i="7"/>
  <c r="M21" i="7"/>
  <c r="G12" i="7"/>
  <c r="H12" i="7"/>
  <c r="I12" i="7"/>
  <c r="J12" i="7"/>
  <c r="K12" i="7"/>
  <c r="L12" i="7"/>
  <c r="M12" i="7"/>
  <c r="N12" i="7"/>
  <c r="G6" i="7"/>
  <c r="H6" i="7"/>
  <c r="H5" i="7" s="1"/>
  <c r="I6" i="7"/>
  <c r="J6" i="7"/>
  <c r="K6" i="7"/>
  <c r="L6" i="7"/>
  <c r="L5" i="7" s="1"/>
  <c r="M6" i="7"/>
  <c r="M5" i="7" s="1"/>
  <c r="N6" i="7"/>
  <c r="C1" i="2"/>
  <c r="D1" i="2" s="1"/>
  <c r="C1" i="7"/>
  <c r="D1" i="7" s="1"/>
  <c r="D55" i="7"/>
  <c r="D54" i="7"/>
  <c r="D53" i="7"/>
  <c r="D51" i="7"/>
  <c r="D48" i="7"/>
  <c r="D43" i="7"/>
  <c r="D42" i="7"/>
  <c r="D41" i="7"/>
  <c r="D40" i="7"/>
  <c r="D39" i="7"/>
  <c r="D38" i="7"/>
  <c r="D37" i="7"/>
  <c r="D36" i="7"/>
  <c r="D35" i="7"/>
  <c r="D33" i="7"/>
  <c r="D27" i="7"/>
  <c r="D26" i="7" s="1"/>
  <c r="D18" i="7"/>
  <c r="D16" i="7"/>
  <c r="D15" i="7"/>
  <c r="D14" i="7"/>
  <c r="D13" i="7"/>
  <c r="D11" i="7"/>
  <c r="D10" i="7"/>
  <c r="D9" i="7"/>
  <c r="F9" i="7" s="1"/>
  <c r="O9" i="7" s="1"/>
  <c r="D8" i="7"/>
  <c r="D7" i="7"/>
  <c r="E13" i="9" l="1"/>
  <c r="F15" i="7"/>
  <c r="O15" i="7" s="1"/>
  <c r="F36" i="7"/>
  <c r="O36" i="7" s="1"/>
  <c r="E29" i="9" s="1"/>
  <c r="E27" i="10" s="1"/>
  <c r="F40" i="7"/>
  <c r="O40" i="7" s="1"/>
  <c r="E33" i="9" s="1"/>
  <c r="E26" i="2"/>
  <c r="I58" i="7"/>
  <c r="M58" i="7"/>
  <c r="K58" i="7"/>
  <c r="G58" i="7"/>
  <c r="E41" i="2"/>
  <c r="E40" i="2" s="1"/>
  <c r="E13" i="10"/>
  <c r="N58" i="7"/>
  <c r="J58" i="7"/>
  <c r="L58" i="7"/>
  <c r="H58" i="7"/>
  <c r="M29" i="7"/>
  <c r="F10" i="7"/>
  <c r="O10" i="7" s="1"/>
  <c r="F16" i="7"/>
  <c r="O16" i="7" s="1"/>
  <c r="I5" i="7"/>
  <c r="F43" i="7"/>
  <c r="O43" i="7" s="1"/>
  <c r="E36" i="9" s="1"/>
  <c r="E32" i="10" s="1"/>
  <c r="F7" i="7"/>
  <c r="O7" i="7" s="1"/>
  <c r="F18" i="7"/>
  <c r="O18" i="7" s="1"/>
  <c r="E22" i="9" s="1"/>
  <c r="E22" i="10" s="1"/>
  <c r="F24" i="7"/>
  <c r="O24" i="7" s="1"/>
  <c r="E43" i="9" s="1"/>
  <c r="E39" i="10" s="1"/>
  <c r="F48" i="7"/>
  <c r="O48" i="7" s="1"/>
  <c r="F55" i="7"/>
  <c r="O55" i="7" s="1"/>
  <c r="F13" i="7"/>
  <c r="O13" i="7" s="1"/>
  <c r="F39" i="7"/>
  <c r="O39" i="7" s="1"/>
  <c r="E32" i="9" s="1"/>
  <c r="E30" i="10" s="1"/>
  <c r="F8" i="7"/>
  <c r="O8" i="7" s="1"/>
  <c r="F14" i="7"/>
  <c r="O14" i="7" s="1"/>
  <c r="F37" i="7"/>
  <c r="O37" i="7" s="1"/>
  <c r="E30" i="9" s="1"/>
  <c r="E28" i="10" s="1"/>
  <c r="F41" i="7"/>
  <c r="O41" i="7" s="1"/>
  <c r="E34" i="9" s="1"/>
  <c r="E31" i="10" s="1"/>
  <c r="F56" i="7"/>
  <c r="O56" i="7" s="1"/>
  <c r="F54" i="7"/>
  <c r="O54" i="7" s="1"/>
  <c r="F35" i="7"/>
  <c r="O35" i="7" s="1"/>
  <c r="E28" i="9" s="1"/>
  <c r="E26" i="10" s="1"/>
  <c r="F11" i="7"/>
  <c r="O11" i="7" s="1"/>
  <c r="F38" i="7"/>
  <c r="O38" i="7" s="1"/>
  <c r="E31" i="9" s="1"/>
  <c r="E29" i="10" s="1"/>
  <c r="F42" i="7"/>
  <c r="O42" i="7" s="1"/>
  <c r="E35" i="9" s="1"/>
  <c r="F51" i="7"/>
  <c r="O51" i="7" s="1"/>
  <c r="F53" i="7"/>
  <c r="O53" i="7" s="1"/>
  <c r="E16" i="2"/>
  <c r="E61" i="2"/>
  <c r="E59" i="2" s="1"/>
  <c r="E56" i="2" s="1"/>
  <c r="E29" i="2"/>
  <c r="E25" i="2" s="1"/>
  <c r="F23" i="7"/>
  <c r="F33" i="7"/>
  <c r="E50" i="10"/>
  <c r="E30" i="21" s="1"/>
  <c r="F27" i="7"/>
  <c r="E10" i="2"/>
  <c r="I21" i="7"/>
  <c r="I29" i="7" s="1"/>
  <c r="I60" i="7" s="1"/>
  <c r="G21" i="7"/>
  <c r="N21" i="7"/>
  <c r="J21" i="7"/>
  <c r="N5" i="7"/>
  <c r="J5" i="7"/>
  <c r="L21" i="7"/>
  <c r="L29" i="7" s="1"/>
  <c r="H21" i="7"/>
  <c r="H29" i="7" s="1"/>
  <c r="H60" i="7" s="1"/>
  <c r="K5" i="7"/>
  <c r="K29" i="7" s="1"/>
  <c r="K60" i="7" s="1"/>
  <c r="G5" i="7"/>
  <c r="D52" i="7"/>
  <c r="D50" i="7" s="1"/>
  <c r="D47" i="7" s="1"/>
  <c r="D6" i="7"/>
  <c r="E55" i="9" s="1"/>
  <c r="D32" i="7"/>
  <c r="D31" i="7" s="1"/>
  <c r="D21" i="7"/>
  <c r="E18" i="9" l="1"/>
  <c r="E19" i="10" s="1"/>
  <c r="E20" i="9"/>
  <c r="E21" i="10" s="1"/>
  <c r="E19" i="9"/>
  <c r="E20" i="10" s="1"/>
  <c r="M60" i="7"/>
  <c r="E12" i="9"/>
  <c r="E12" i="10" s="1"/>
  <c r="E57" i="9"/>
  <c r="E51" i="10"/>
  <c r="N29" i="7"/>
  <c r="N60" i="7" s="1"/>
  <c r="L60" i="7"/>
  <c r="F6" i="7"/>
  <c r="E17" i="9"/>
  <c r="E18" i="10" s="1"/>
  <c r="O27" i="7"/>
  <c r="O26" i="7" s="1"/>
  <c r="F26" i="7"/>
  <c r="F21" i="7"/>
  <c r="O23" i="7"/>
  <c r="E9" i="2"/>
  <c r="E36" i="2" s="1"/>
  <c r="F32" i="7"/>
  <c r="F31" i="7" s="1"/>
  <c r="O33" i="7"/>
  <c r="E27" i="9" s="1"/>
  <c r="F52" i="7"/>
  <c r="O6" i="7"/>
  <c r="E67" i="2"/>
  <c r="G29" i="7"/>
  <c r="G60" i="7" s="1"/>
  <c r="J29" i="7"/>
  <c r="J60" i="7" s="1"/>
  <c r="D58" i="7"/>
  <c r="E23" i="10" l="1"/>
  <c r="E52" i="10"/>
  <c r="I30" i="21"/>
  <c r="O32" i="7"/>
  <c r="O31" i="7" s="1"/>
  <c r="O21" i="7"/>
  <c r="E42" i="9"/>
  <c r="E60" i="7"/>
  <c r="E69" i="2"/>
  <c r="O52" i="7"/>
  <c r="O50" i="7" s="1"/>
  <c r="O47" i="7" s="1"/>
  <c r="F50" i="7"/>
  <c r="F47" i="7" s="1"/>
  <c r="F58" i="7" s="1"/>
  <c r="O58" i="7" l="1"/>
  <c r="E45" i="9"/>
  <c r="E38" i="10"/>
  <c r="E37" i="9"/>
  <c r="E25" i="10"/>
  <c r="E33" i="10" s="1"/>
  <c r="I22" i="21" l="1"/>
  <c r="E41" i="10"/>
  <c r="I21" i="21"/>
  <c r="D46" i="2"/>
  <c r="J16" i="3" s="1"/>
  <c r="D20" i="2"/>
  <c r="E16" i="3" s="1"/>
  <c r="D19" i="2" l="1"/>
  <c r="D65" i="2"/>
  <c r="J35" i="3" s="1"/>
  <c r="D21" i="2"/>
  <c r="D15" i="2"/>
  <c r="E15" i="3" s="1"/>
  <c r="D47" i="4" l="1"/>
  <c r="D46" i="4"/>
  <c r="D40" i="4"/>
  <c r="D39" i="4"/>
  <c r="D37" i="4"/>
  <c r="D36" i="4"/>
  <c r="D34" i="4"/>
  <c r="D31" i="4"/>
  <c r="D30" i="4"/>
  <c r="D28" i="4"/>
  <c r="E25" i="5" s="1"/>
  <c r="I18" i="21" s="1"/>
  <c r="D27" i="4"/>
  <c r="D26" i="4"/>
  <c r="D25" i="4"/>
  <c r="D20" i="4"/>
  <c r="E21" i="5" s="1"/>
  <c r="I13" i="21" s="1"/>
  <c r="D21" i="4"/>
  <c r="E22" i="5" s="1"/>
  <c r="I14" i="21" s="1"/>
  <c r="D22" i="4"/>
  <c r="E23" i="5" s="1"/>
  <c r="I15" i="21" s="1"/>
  <c r="D23" i="4"/>
  <c r="E24" i="5" s="1"/>
  <c r="I16" i="21" s="1"/>
  <c r="D19" i="4"/>
  <c r="E20" i="5" s="1"/>
  <c r="I12" i="21" s="1"/>
  <c r="D14" i="4"/>
  <c r="E13" i="5" s="1"/>
  <c r="E15" i="21" s="1"/>
  <c r="D15" i="4"/>
  <c r="D11" i="4"/>
  <c r="E12" i="5" s="1"/>
  <c r="E13" i="21" s="1"/>
  <c r="D10" i="4"/>
  <c r="E11" i="5" s="1"/>
  <c r="E12" i="21" s="1"/>
  <c r="E11" i="21" l="1"/>
  <c r="E32" i="21" s="1"/>
  <c r="E17" i="5"/>
  <c r="E30" i="5"/>
  <c r="I17" i="21" s="1"/>
  <c r="D29" i="4"/>
  <c r="E26" i="5" s="1"/>
  <c r="I19" i="21" s="1"/>
  <c r="D48" i="4"/>
  <c r="E10" i="9" s="1"/>
  <c r="D35" i="4"/>
  <c r="D38" i="4"/>
  <c r="D24" i="4"/>
  <c r="D16" i="4"/>
  <c r="E31" i="5" l="1"/>
  <c r="I11" i="21"/>
  <c r="I32" i="21" s="1"/>
  <c r="I34" i="21" s="1"/>
  <c r="E10" i="10"/>
  <c r="E15" i="10" s="1"/>
  <c r="E15" i="9"/>
  <c r="E27" i="5"/>
  <c r="D41" i="4"/>
  <c r="D32" i="4"/>
  <c r="E33" i="5" l="1"/>
  <c r="D43" i="4"/>
  <c r="D50" i="4" s="1"/>
  <c r="D63" i="2"/>
  <c r="D62" i="2"/>
  <c r="D60" i="2"/>
  <c r="J31" i="3" s="1"/>
  <c r="D57" i="2"/>
  <c r="J28" i="3" s="1"/>
  <c r="D45" i="2"/>
  <c r="J15" i="3" s="1"/>
  <c r="D47" i="2"/>
  <c r="J17" i="3" s="1"/>
  <c r="D48" i="2"/>
  <c r="J18" i="3" s="1"/>
  <c r="D49" i="2"/>
  <c r="J20" i="3" s="1"/>
  <c r="D50" i="2"/>
  <c r="J19" i="3" s="1"/>
  <c r="D51" i="2"/>
  <c r="J21" i="3" s="1"/>
  <c r="D52" i="2"/>
  <c r="J22" i="3" s="1"/>
  <c r="D44" i="2"/>
  <c r="J14" i="3" s="1"/>
  <c r="D42" i="2"/>
  <c r="F17" i="14" l="1"/>
  <c r="G15" i="14"/>
  <c r="D61" i="2"/>
  <c r="J32" i="3" s="1"/>
  <c r="F20" i="14" s="1"/>
  <c r="G20" i="14" s="1"/>
  <c r="J12" i="3"/>
  <c r="J11" i="3" s="1"/>
  <c r="D41" i="2"/>
  <c r="D34" i="2"/>
  <c r="E35" i="3" s="1"/>
  <c r="E34" i="3" s="1"/>
  <c r="D31" i="2"/>
  <c r="D30" i="2"/>
  <c r="D28" i="2"/>
  <c r="E28" i="3" s="1"/>
  <c r="D27" i="2"/>
  <c r="E27" i="3" s="1"/>
  <c r="D23" i="2"/>
  <c r="D22" i="2"/>
  <c r="D18" i="2"/>
  <c r="E18" i="3" s="1"/>
  <c r="D17" i="2"/>
  <c r="D13" i="2"/>
  <c r="E13" i="3" s="1"/>
  <c r="D14" i="2"/>
  <c r="E14" i="3" s="1"/>
  <c r="D12" i="2"/>
  <c r="J34" i="3"/>
  <c r="J30" i="3"/>
  <c r="J27" i="3" s="1"/>
  <c r="D64" i="2"/>
  <c r="F22" i="14" l="1"/>
  <c r="G22" i="14" s="1"/>
  <c r="G17" i="14"/>
  <c r="D19" i="7"/>
  <c r="E26" i="3"/>
  <c r="J10" i="3"/>
  <c r="J37" i="3" s="1"/>
  <c r="E17" i="3"/>
  <c r="D16" i="2"/>
  <c r="E12" i="3"/>
  <c r="E11" i="3" s="1"/>
  <c r="D10" i="2"/>
  <c r="D33" i="2"/>
  <c r="D59" i="2"/>
  <c r="D56" i="2" s="1"/>
  <c r="D40" i="2"/>
  <c r="D29" i="2"/>
  <c r="D26" i="2"/>
  <c r="L13" i="17" l="1"/>
  <c r="E24" i="3"/>
  <c r="E10" i="3"/>
  <c r="F19" i="7"/>
  <c r="D12" i="7"/>
  <c r="D5" i="7" s="1"/>
  <c r="D29" i="7" s="1"/>
  <c r="D67" i="2"/>
  <c r="D9" i="2"/>
  <c r="D25" i="2"/>
  <c r="E37" i="3" l="1"/>
  <c r="F29" i="7"/>
  <c r="F60" i="7" s="1"/>
  <c r="D60" i="7"/>
  <c r="O19" i="7"/>
  <c r="F12" i="7"/>
  <c r="F5" i="7" s="1"/>
  <c r="D36" i="2"/>
  <c r="E23" i="9" l="1"/>
  <c r="O12" i="7"/>
  <c r="O5" i="7" s="1"/>
  <c r="O29" i="7" s="1"/>
  <c r="O60" i="7" s="1"/>
  <c r="D69" i="2"/>
  <c r="E48" i="10" l="1"/>
  <c r="E25" i="9"/>
  <c r="E39" i="9" l="1"/>
  <c r="E52" i="9"/>
  <c r="E60" i="9" s="1"/>
  <c r="E35" i="10"/>
</calcChain>
</file>

<file path=xl/comments1.xml><?xml version="1.0" encoding="utf-8"?>
<comments xmlns="http://schemas.openxmlformats.org/spreadsheetml/2006/main">
  <authors>
    <author>Joel Marques do Amaral</author>
  </authors>
  <commentList>
    <comment ref="E54" authorId="0">
      <text>
        <r>
          <rPr>
            <b/>
            <sz val="9"/>
            <color indexed="81"/>
            <rFont val="Segoe UI"/>
            <family val="2"/>
          </rPr>
          <t xml:space="preserve">Valor Negativo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55" authorId="0">
      <text>
        <r>
          <rPr>
            <b/>
            <sz val="9"/>
            <color indexed="81"/>
            <rFont val="Segoe UI"/>
            <family val="2"/>
          </rPr>
          <t>Valor Positivo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56" authorId="0">
      <text>
        <r>
          <rPr>
            <b/>
            <sz val="9"/>
            <color indexed="81"/>
            <rFont val="Segoe UI"/>
            <family val="2"/>
          </rPr>
          <t xml:space="preserve">Valor Negativo
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<sst xmlns="http://schemas.openxmlformats.org/spreadsheetml/2006/main" count="2229" uniqueCount="1564">
  <si>
    <t>CONTAS</t>
  </si>
  <si>
    <t>DESCRIÇÃO</t>
  </si>
  <si>
    <t>1</t>
  </si>
  <si>
    <t xml:space="preserve">ATIVO                                   </t>
  </si>
  <si>
    <t xml:space="preserve">ATIVO CIRCULANTE                        </t>
  </si>
  <si>
    <t xml:space="preserve">DISPONÍVEL                              </t>
  </si>
  <si>
    <t xml:space="preserve">NUMERÁRIO DISPONÍVEL                    </t>
  </si>
  <si>
    <t xml:space="preserve">FUNDO FIXO DE CAIXA                     </t>
  </si>
  <si>
    <t>11102</t>
  </si>
  <si>
    <t xml:space="preserve">CONTAS BANCÁRIAS À VISTA                </t>
  </si>
  <si>
    <t xml:space="preserve">BANCO DO BRASIL                         </t>
  </si>
  <si>
    <t>11104</t>
  </si>
  <si>
    <t xml:space="preserve">APLICAÇÕES DE LIQUIDEZ IMEDIATA         </t>
  </si>
  <si>
    <t xml:space="preserve">CRÉDITOS                                </t>
  </si>
  <si>
    <t>11201</t>
  </si>
  <si>
    <t>11203</t>
  </si>
  <si>
    <t>ADIANTAMENTOS E OUTROS VALORES A RECEBER</t>
  </si>
  <si>
    <t xml:space="preserve">ADIANTAMENTOS CONCEDIDOS - EMPREGADOS   </t>
  </si>
  <si>
    <t xml:space="preserve">Adiantamento de Férias                  </t>
  </si>
  <si>
    <t xml:space="preserve">Outros Adiantamentos A Empregados       </t>
  </si>
  <si>
    <t>1120401</t>
  </si>
  <si>
    <t>1120403</t>
  </si>
  <si>
    <t>1120404</t>
  </si>
  <si>
    <t xml:space="preserve">ATIVO NÃO CIRCULANTE                    </t>
  </si>
  <si>
    <t xml:space="preserve">IMOBILIZADO                             </t>
  </si>
  <si>
    <t xml:space="preserve">IMOBILIZAÇÕES TANGÍVEIS                 </t>
  </si>
  <si>
    <t>1230102</t>
  </si>
  <si>
    <t xml:space="preserve">BENS MÓVEIS                             </t>
  </si>
  <si>
    <t xml:space="preserve">Mobiliário                              </t>
  </si>
  <si>
    <t xml:space="preserve">Veículos                                </t>
  </si>
  <si>
    <t xml:space="preserve">Máquinas E Equipamentos                 </t>
  </si>
  <si>
    <t xml:space="preserve">Equipamentos de Informática             </t>
  </si>
  <si>
    <t xml:space="preserve">Equipamentos de Comunicação             </t>
  </si>
  <si>
    <t>1230104</t>
  </si>
  <si>
    <t>(-) DEPRECIAÇÃO ACUMULADA DE BENS MOVEIS</t>
  </si>
  <si>
    <t xml:space="preserve">(-) depreciação de Mobiliário           </t>
  </si>
  <si>
    <t xml:space="preserve">(-) depreciação de Veículos             </t>
  </si>
  <si>
    <t>(-) depreciação de Máquinas E Equipament</t>
  </si>
  <si>
    <t>(-) depreciação de Equipamentos Informát</t>
  </si>
  <si>
    <t xml:space="preserve">(-) depreciação de Comunicação          </t>
  </si>
  <si>
    <t xml:space="preserve">INTANGÍVEL                              </t>
  </si>
  <si>
    <t xml:space="preserve">INTANGÍVEIS                             </t>
  </si>
  <si>
    <t>1240101</t>
  </si>
  <si>
    <t xml:space="preserve">DIREITOS DE PROPRIEDADE                 </t>
  </si>
  <si>
    <t xml:space="preserve">Direitos de Uso de Softwares            </t>
  </si>
  <si>
    <t>1240102</t>
  </si>
  <si>
    <t xml:space="preserve">(-) AMORTIZAÇÃO ACUMULADA               </t>
  </si>
  <si>
    <t>(-) Amortização de Direitos de Uso de So</t>
  </si>
  <si>
    <t xml:space="preserve">ATIVO COMPENSADO                        </t>
  </si>
  <si>
    <t xml:space="preserve">BENS E DIREITOS PRÓPRIOS                </t>
  </si>
  <si>
    <t xml:space="preserve">BENS EM COMODATO                        </t>
  </si>
  <si>
    <t>2</t>
  </si>
  <si>
    <t xml:space="preserve">PASSIVO                                 </t>
  </si>
  <si>
    <t xml:space="preserve">PASSIVO CIRCULANTE                      </t>
  </si>
  <si>
    <t xml:space="preserve">OBRIGAÇÕES                              </t>
  </si>
  <si>
    <t xml:space="preserve">FORNECEDORES                            </t>
  </si>
  <si>
    <t xml:space="preserve">FORNECEDORES - PJ                       </t>
  </si>
  <si>
    <t>ENCARGOS E CONSIGNAÇÕES DE TERCEIROS A R</t>
  </si>
  <si>
    <t xml:space="preserve">CONSIGNAÇÕES DE TERCEIROS               </t>
  </si>
  <si>
    <t xml:space="preserve">Imposto de Renda Pj                     </t>
  </si>
  <si>
    <t xml:space="preserve">Inss - Retido de Terceiros              </t>
  </si>
  <si>
    <t xml:space="preserve">ENCARGOS SOBRE TERCEIROS                </t>
  </si>
  <si>
    <t xml:space="preserve">Inss Sobre Serviços de Terceiros        </t>
  </si>
  <si>
    <t xml:space="preserve">FOLHA DE PAGAMENTO                      </t>
  </si>
  <si>
    <t xml:space="preserve">VALOR LÍQUIDO DA FOLHA A PAGAR          </t>
  </si>
  <si>
    <t xml:space="preserve">Salários E Ordenados A Pagar            </t>
  </si>
  <si>
    <t xml:space="preserve">Inss - Recolher                         </t>
  </si>
  <si>
    <t xml:space="preserve">Fgts - Recolher                         </t>
  </si>
  <si>
    <t xml:space="preserve">Irrf- A Recolher                        </t>
  </si>
  <si>
    <t xml:space="preserve">Pis Recolher                            </t>
  </si>
  <si>
    <t>OUTRAS OBRIGAÇÕES E CONSIGNAÇÕES SOCIAIS</t>
  </si>
  <si>
    <t xml:space="preserve">Contribuição Sindical A Recolher        </t>
  </si>
  <si>
    <t xml:space="preserve">PROVISÕES                               </t>
  </si>
  <si>
    <t xml:space="preserve">PROVISÕES SOBRE A FOLHA DE PAGAMENTO    </t>
  </si>
  <si>
    <t xml:space="preserve">Provisão de Férias                      </t>
  </si>
  <si>
    <t xml:space="preserve">Provisão de Inss S/ Férias              </t>
  </si>
  <si>
    <t xml:space="preserve">Provisão de Fgts S/ Férias              </t>
  </si>
  <si>
    <t xml:space="preserve">Provisão de Pis S/ Férias               </t>
  </si>
  <si>
    <t xml:space="preserve">Provisão de 13º Salário                 </t>
  </si>
  <si>
    <t xml:space="preserve">Provisão de Inss S/ 13º Salário         </t>
  </si>
  <si>
    <t xml:space="preserve">Provisão de Fgts S/ 13º Salário         </t>
  </si>
  <si>
    <t xml:space="preserve">Provisão de Pis S/ 13º Salário          </t>
  </si>
  <si>
    <t xml:space="preserve">OUTRAS OBRIGAÇÕES                       </t>
  </si>
  <si>
    <t xml:space="preserve">PATRIMÔNIO SOCIAL                       </t>
  </si>
  <si>
    <t xml:space="preserve">RESULTADO PATRIMONIAL SOCIAL LÍQUIDO    </t>
  </si>
  <si>
    <t xml:space="preserve">RESULTADO PATRIMONIAL SOCIAL ACUMULADO  </t>
  </si>
  <si>
    <t xml:space="preserve">RESULTADO PATRIMONIAL DO EXERCÍCIO      </t>
  </si>
  <si>
    <t xml:space="preserve">PASSIVO COMPENSADO                      </t>
  </si>
  <si>
    <t xml:space="preserve">BENS E DIREITOS EM PODER DE TERCEIROS   </t>
  </si>
  <si>
    <t xml:space="preserve">COMODATO DE BENS                        </t>
  </si>
  <si>
    <t xml:space="preserve">Comodato de Bens                        </t>
  </si>
  <si>
    <t>3</t>
  </si>
  <si>
    <t xml:space="preserve">DESPESAS                                </t>
  </si>
  <si>
    <t xml:space="preserve">DESPESAS CORRENTES OPERACIONAIS         </t>
  </si>
  <si>
    <t xml:space="preserve">APLICAÇÃO DIRETA - PESSOAL E ENCARGOS   </t>
  </si>
  <si>
    <t xml:space="preserve">APLICAÇAO DIRETA - PESSOAL              </t>
  </si>
  <si>
    <t xml:space="preserve">VENCIMENTOS E REMUNERAÇÕES              </t>
  </si>
  <si>
    <t xml:space="preserve">Salários                                </t>
  </si>
  <si>
    <t xml:space="preserve">13º Salário                             </t>
  </si>
  <si>
    <t xml:space="preserve">ENCARGOS SOCIAIS PATRONAIS              </t>
  </si>
  <si>
    <t xml:space="preserve">Inss                                    </t>
  </si>
  <si>
    <t xml:space="preserve">Fgts                                    </t>
  </si>
  <si>
    <t xml:space="preserve">Pis                                     </t>
  </si>
  <si>
    <t xml:space="preserve">BENEFÍCIOS SOCIAIS                      </t>
  </si>
  <si>
    <t xml:space="preserve">Vale Refeição / Alimentação             </t>
  </si>
  <si>
    <t xml:space="preserve">Vale Transporte                         </t>
  </si>
  <si>
    <t xml:space="preserve">OUTRAS DESPESAS CORRENTES OPERACIONAIS  </t>
  </si>
  <si>
    <t>APLICAÇAO DIRETA-DESPESA  ADMINISTRATIVA</t>
  </si>
  <si>
    <t xml:space="preserve">DESPESAS COM DIRIGENTES E CONSELHEIROS  </t>
  </si>
  <si>
    <t xml:space="preserve">Ajuda de Custo - Conselheiros           </t>
  </si>
  <si>
    <t xml:space="preserve">OCUPAÇÃO E SERVIÇOS PÚBLICOS            </t>
  </si>
  <si>
    <t xml:space="preserve">Aluguel de Imóveis                      </t>
  </si>
  <si>
    <t xml:space="preserve">DESPESAS DE COMUNICAÇÃO                 </t>
  </si>
  <si>
    <t xml:space="preserve">MATERIAL DE CONSUMO                     </t>
  </si>
  <si>
    <t xml:space="preserve">PASSAGENS E LOCOMOÇÕES                  </t>
  </si>
  <si>
    <t xml:space="preserve">Passagens Nacionais                     </t>
  </si>
  <si>
    <t xml:space="preserve">Transporte Urbano                       </t>
  </si>
  <si>
    <t xml:space="preserve">Diárias de Viagens Nacionais            </t>
  </si>
  <si>
    <t xml:space="preserve">LOCAÇÕES                                </t>
  </si>
  <si>
    <t xml:space="preserve">SERVIÇOS E DIVULGAÇÕES INSTITUCIONAIS   </t>
  </si>
  <si>
    <t xml:space="preserve">Serviços Graficos e Editoriais          </t>
  </si>
  <si>
    <t>APLICAÇÃO DIRETA - SERVIÇOS DE TERCEIROS</t>
  </si>
  <si>
    <t xml:space="preserve">SERVIÇOS ESPECIALIZADOS                 </t>
  </si>
  <si>
    <t xml:space="preserve">Manutenção de Software                  </t>
  </si>
  <si>
    <t xml:space="preserve">Serviços de Instrutores                 </t>
  </si>
  <si>
    <t xml:space="preserve">SERVIÇOS DE TRANSPORTES                 </t>
  </si>
  <si>
    <t xml:space="preserve">Seguros de Veículos                     </t>
  </si>
  <si>
    <t xml:space="preserve">SERVIÇOS GERAIS                         </t>
  </si>
  <si>
    <t xml:space="preserve">OUTROS SERVIÇOS                         </t>
  </si>
  <si>
    <t xml:space="preserve">Cartoriais                              </t>
  </si>
  <si>
    <t xml:space="preserve">ENCARGOS SOBRE SERVIÇOS DE TERCEIROS    </t>
  </si>
  <si>
    <t xml:space="preserve">Inss S/ Cooperativa de Trabalho         </t>
  </si>
  <si>
    <t xml:space="preserve">APLICAÇAO DIRETA - DESPESA FINANCEIRA   </t>
  </si>
  <si>
    <t xml:space="preserve">DESPESAS FINANCEIRAS                    </t>
  </si>
  <si>
    <t xml:space="preserve">TRANSFERÊNCIAS PARA PROJETOS ESPECIAIS  </t>
  </si>
  <si>
    <t xml:space="preserve">DEPRECIAÇÃO                             </t>
  </si>
  <si>
    <t xml:space="preserve">DEPRECIAÇÃO DE BENS MÓVEIS              </t>
  </si>
  <si>
    <t xml:space="preserve">AMORTIZAÇÃO                             </t>
  </si>
  <si>
    <t xml:space="preserve">AMORTIZAÇÃO DO INTANGIVEL               </t>
  </si>
  <si>
    <t xml:space="preserve">OUTRAS DESPESAS OPERACIONAIS            </t>
  </si>
  <si>
    <t>CUSTOS NA ALIEN. OU BAIXA DE ATIVO IMOBI</t>
  </si>
  <si>
    <t xml:space="preserve">Custo Na Baixa Do Ativo Imobilizado     </t>
  </si>
  <si>
    <t>4</t>
  </si>
  <si>
    <t xml:space="preserve">RECEITAS                                </t>
  </si>
  <si>
    <t xml:space="preserve">RECEITAS CORRENTES                      </t>
  </si>
  <si>
    <t xml:space="preserve">RECEITAS DE CONTRIBUIÇÕES               </t>
  </si>
  <si>
    <t xml:space="preserve">CONTRIBUIÇÕES SOCIAIS                   </t>
  </si>
  <si>
    <t xml:space="preserve">CONTRIBUIÇÕES SESCOOP                   </t>
  </si>
  <si>
    <t xml:space="preserve">Diretas                                 </t>
  </si>
  <si>
    <t xml:space="preserve">RECEITAS FINANCEIRAS                    </t>
  </si>
  <si>
    <t xml:space="preserve">RECEITAS DE APLICAÇÕES FINANCEIRAS      </t>
  </si>
  <si>
    <t xml:space="preserve">JUROS DE TÍTULOS DE RENDA               </t>
  </si>
  <si>
    <t xml:space="preserve">Juros de Títulos de Renda               </t>
  </si>
  <si>
    <t>CRÉDITO</t>
  </si>
  <si>
    <t>(Valores expressos em Reais)</t>
  </si>
  <si>
    <t>ATIVO</t>
  </si>
  <si>
    <t>PASSIVO</t>
  </si>
  <si>
    <t>CIRCULANTE</t>
  </si>
  <si>
    <t>DISPONÍVEL</t>
  </si>
  <si>
    <t>OBRIGAÇÕES A PAGAR</t>
  </si>
  <si>
    <t>Contas Bancárias à Vista</t>
  </si>
  <si>
    <t>Fornecedores PJ</t>
  </si>
  <si>
    <t>Contas Bancárias à Vista - Convênios</t>
  </si>
  <si>
    <t xml:space="preserve">Consignações a Recolher Serviços de Terceiros </t>
  </si>
  <si>
    <t>Aplicações de Liquidez Imediata</t>
  </si>
  <si>
    <t>Encargos sobre Serviços de Terceiros</t>
  </si>
  <si>
    <t>Aplicações de Liquidez Imediata - Convênios</t>
  </si>
  <si>
    <t>Encargos, Consignações Sobre FOPAG</t>
  </si>
  <si>
    <t xml:space="preserve">CRÉDITOS </t>
  </si>
  <si>
    <t>Outras Obrigações e Consignações</t>
  </si>
  <si>
    <t>Valores a Receber - Fornecedores PJ</t>
  </si>
  <si>
    <t>Sescoops Estaduais</t>
  </si>
  <si>
    <t>Adiantamento a Empregados</t>
  </si>
  <si>
    <t>Provisões sobre FOPAG</t>
  </si>
  <si>
    <t>Adiantamento a Terceiros - Despesas Antecipadas</t>
  </si>
  <si>
    <t>Provisões Contingenciais</t>
  </si>
  <si>
    <t>Devedores da Entidade</t>
  </si>
  <si>
    <t xml:space="preserve">Outras Obrigações </t>
  </si>
  <si>
    <t>(-) Provisão para Perda</t>
  </si>
  <si>
    <t>NÃO CIRCULANTE</t>
  </si>
  <si>
    <t>IMOBILIZAÇÕES TANGÍVEIS</t>
  </si>
  <si>
    <t>Bens Móveis</t>
  </si>
  <si>
    <t>(-) Depreciação</t>
  </si>
  <si>
    <t>PATRIMÔNIO LÍQUIDO SOCIAL</t>
  </si>
  <si>
    <t>IMOBILIZAÇÕES INTANGÍVEIS</t>
  </si>
  <si>
    <t>Patrimônio Social</t>
  </si>
  <si>
    <t>Intangíveis</t>
  </si>
  <si>
    <t>Reservas, Doações e Subvenções Patrimôniais</t>
  </si>
  <si>
    <t>(-) Amortização</t>
  </si>
  <si>
    <t>Superávit ou Déficit Acumulado</t>
  </si>
  <si>
    <t>Superávit (Déficit) Acumulado</t>
  </si>
  <si>
    <t>BENS EM COMODATO</t>
  </si>
  <si>
    <t>Superávit (Déficit) do Exercício</t>
  </si>
  <si>
    <t>Bens Cedidos</t>
  </si>
  <si>
    <t>TOTAL DO ATIVO</t>
  </si>
  <si>
    <t>TOTAL DO PASSIVO</t>
  </si>
  <si>
    <t>Receitas</t>
  </si>
  <si>
    <t>Despesas</t>
  </si>
  <si>
    <t xml:space="preserve">BALANÇO PATRIMONIAL </t>
  </si>
  <si>
    <t>RECEITAS OPERACIONAIS</t>
  </si>
  <si>
    <t>Receitas de Contribuições</t>
  </si>
  <si>
    <t>Receitas de Aplicações Financeiras</t>
  </si>
  <si>
    <t>Outras Receitas Correntes (Receitas Diversas)</t>
  </si>
  <si>
    <t xml:space="preserve">Receitas de Transferências </t>
  </si>
  <si>
    <t>CUSTOS E DESPESAS OPERACIONAIS</t>
  </si>
  <si>
    <t>Pessoal, Encargos e Benefícios Sociais</t>
  </si>
  <si>
    <t>Aplicações Diretas - Despesas Administrativas</t>
  </si>
  <si>
    <t>Aplicações Diretas - Despesas Institucionais</t>
  </si>
  <si>
    <t>Aplicações Diretas - Serviços de Terceiros</t>
  </si>
  <si>
    <t>Aplicações Diretas - Despesas Tributárias</t>
  </si>
  <si>
    <t>Transferências Correntes</t>
  </si>
  <si>
    <t>Despesas com Provisões</t>
  </si>
  <si>
    <t>Outras Despesas Operacionais</t>
  </si>
  <si>
    <t>Despesas com Depreciações e Amortizações</t>
  </si>
  <si>
    <t>RESULTADOS FINANCEIROS LIQUIDOS</t>
  </si>
  <si>
    <t>Aplicações Diretas - Despesas Financeiras</t>
  </si>
  <si>
    <t>Variações Patrimoniais Passivas</t>
  </si>
  <si>
    <t>Variações Patrimoniais Ativas</t>
  </si>
  <si>
    <t>SUPERÁVIT (DÉFICIT)  DO EXERCÍCIO</t>
  </si>
  <si>
    <t>Passivo Final</t>
  </si>
  <si>
    <t>Passivo Anterior</t>
  </si>
  <si>
    <t>Depreciação</t>
  </si>
  <si>
    <t>Amortização</t>
  </si>
  <si>
    <t xml:space="preserve">Transferencias Correntes          </t>
  </si>
  <si>
    <t>Convênios Inst. Priv. s/ Fins Lucrativos</t>
  </si>
  <si>
    <t>Ativo Final</t>
  </si>
  <si>
    <t>Ativo Anterior</t>
  </si>
  <si>
    <t>DEMONSTRAÇÃO DOS SUPERÁVIT/DÉFICIT DO EXERCÍCIO</t>
  </si>
  <si>
    <t>Fechamento</t>
  </si>
  <si>
    <t>Receita</t>
  </si>
  <si>
    <t>Resultado</t>
  </si>
  <si>
    <t>11</t>
  </si>
  <si>
    <t>111</t>
  </si>
  <si>
    <t>11101</t>
  </si>
  <si>
    <t>1110102</t>
  </si>
  <si>
    <t>1110102001</t>
  </si>
  <si>
    <t>1110201</t>
  </si>
  <si>
    <t>1110201001</t>
  </si>
  <si>
    <t>1110401</t>
  </si>
  <si>
    <t>112</t>
  </si>
  <si>
    <t>1120301</t>
  </si>
  <si>
    <t>1120301002</t>
  </si>
  <si>
    <t>1120301999</t>
  </si>
  <si>
    <t>12</t>
  </si>
  <si>
    <t>123</t>
  </si>
  <si>
    <t>12301</t>
  </si>
  <si>
    <t>1230102001</t>
  </si>
  <si>
    <t>1230102003</t>
  </si>
  <si>
    <t>1230102004</t>
  </si>
  <si>
    <t>1230102005</t>
  </si>
  <si>
    <t>1230102006</t>
  </si>
  <si>
    <t>1230104001</t>
  </si>
  <si>
    <t>1230104003</t>
  </si>
  <si>
    <t>1230104004</t>
  </si>
  <si>
    <t>1230104005</t>
  </si>
  <si>
    <t>1230104006</t>
  </si>
  <si>
    <t>124</t>
  </si>
  <si>
    <t>12401</t>
  </si>
  <si>
    <t>1240101004</t>
  </si>
  <si>
    <t>1240102004</t>
  </si>
  <si>
    <t>19</t>
  </si>
  <si>
    <t>191</t>
  </si>
  <si>
    <t>19103</t>
  </si>
  <si>
    <t>1910301</t>
  </si>
  <si>
    <t>21</t>
  </si>
  <si>
    <t>211</t>
  </si>
  <si>
    <t>21101</t>
  </si>
  <si>
    <t>2110101</t>
  </si>
  <si>
    <t>2110101001</t>
  </si>
  <si>
    <t>21103</t>
  </si>
  <si>
    <t>2110301</t>
  </si>
  <si>
    <t>2110301001</t>
  </si>
  <si>
    <t>2110301007</t>
  </si>
  <si>
    <t>2110301008</t>
  </si>
  <si>
    <t>2110302</t>
  </si>
  <si>
    <t>2110302001</t>
  </si>
  <si>
    <t>21105</t>
  </si>
  <si>
    <t>2110501</t>
  </si>
  <si>
    <t>2110501001</t>
  </si>
  <si>
    <t>2110502</t>
  </si>
  <si>
    <t>ENCARGOS, CONSIGNAÇÕES E IMPOSTOS S/FOLH</t>
  </si>
  <si>
    <t>2110502001</t>
  </si>
  <si>
    <t>2110502002</t>
  </si>
  <si>
    <t>2110502003</t>
  </si>
  <si>
    <t>2110502004</t>
  </si>
  <si>
    <t>2110503</t>
  </si>
  <si>
    <t>2110503002</t>
  </si>
  <si>
    <t>21108</t>
  </si>
  <si>
    <t>2110801</t>
  </si>
  <si>
    <t>2110801001</t>
  </si>
  <si>
    <t>2110801002</t>
  </si>
  <si>
    <t>2110801003</t>
  </si>
  <si>
    <t>2110801004</t>
  </si>
  <si>
    <t>2110801005</t>
  </si>
  <si>
    <t>2110801006</t>
  </si>
  <si>
    <t>2110801007</t>
  </si>
  <si>
    <t>2110801008</t>
  </si>
  <si>
    <t>21109</t>
  </si>
  <si>
    <t>24</t>
  </si>
  <si>
    <t>241</t>
  </si>
  <si>
    <t>24101</t>
  </si>
  <si>
    <t>2410101</t>
  </si>
  <si>
    <t>2410101001</t>
  </si>
  <si>
    <t>24102</t>
  </si>
  <si>
    <t>2410201</t>
  </si>
  <si>
    <t>2410201001</t>
  </si>
  <si>
    <t>29</t>
  </si>
  <si>
    <t>291</t>
  </si>
  <si>
    <t>29103</t>
  </si>
  <si>
    <t>2910301</t>
  </si>
  <si>
    <t>31</t>
  </si>
  <si>
    <t>311</t>
  </si>
  <si>
    <t>31101</t>
  </si>
  <si>
    <t>3110101</t>
  </si>
  <si>
    <t>3110101001</t>
  </si>
  <si>
    <t>3110101003</t>
  </si>
  <si>
    <t>3110101004</t>
  </si>
  <si>
    <t xml:space="preserve">Férias E Abono Constitucional           </t>
  </si>
  <si>
    <t>3110102</t>
  </si>
  <si>
    <t>3110102001</t>
  </si>
  <si>
    <t>3110102002</t>
  </si>
  <si>
    <t>3110102003</t>
  </si>
  <si>
    <t>3110105</t>
  </si>
  <si>
    <t>3110105001</t>
  </si>
  <si>
    <t>Assistência Médica, Odontológica E Labor</t>
  </si>
  <si>
    <t>3110105003</t>
  </si>
  <si>
    <t>3110105004</t>
  </si>
  <si>
    <t>312</t>
  </si>
  <si>
    <t>31201</t>
  </si>
  <si>
    <t>3120101</t>
  </si>
  <si>
    <t>3120101001</t>
  </si>
  <si>
    <t>3120102</t>
  </si>
  <si>
    <t>3120102002</t>
  </si>
  <si>
    <t>3120103</t>
  </si>
  <si>
    <t>3120103001</t>
  </si>
  <si>
    <t>Assinaturas de Periódicos, Jornais, Revi</t>
  </si>
  <si>
    <t>3120103002</t>
  </si>
  <si>
    <t>Serviços de Internet, Intranet E Tv A Ca</t>
  </si>
  <si>
    <t>3120103004</t>
  </si>
  <si>
    <t xml:space="preserve">Serviços Postais E Malotes              </t>
  </si>
  <si>
    <t>3120104</t>
  </si>
  <si>
    <t>3120104001</t>
  </si>
  <si>
    <t xml:space="preserve">Combustíveis E Lubrificantes            </t>
  </si>
  <si>
    <t>3120104007</t>
  </si>
  <si>
    <t xml:space="preserve">Refeições E Lanches                     </t>
  </si>
  <si>
    <t>3120106</t>
  </si>
  <si>
    <t>3120106003</t>
  </si>
  <si>
    <t>3120106006</t>
  </si>
  <si>
    <t>3120107</t>
  </si>
  <si>
    <t xml:space="preserve">DIÁRIAS E HOSPEDAGENS                   </t>
  </si>
  <si>
    <t>3120107001</t>
  </si>
  <si>
    <t>31202</t>
  </si>
  <si>
    <t>APLICAÇAO DIRETA-DESPESAS INSTITUCIONAIS</t>
  </si>
  <si>
    <t>3120201</t>
  </si>
  <si>
    <t>3120201001</t>
  </si>
  <si>
    <t xml:space="preserve">Locação de Equipamentos de Informática  </t>
  </si>
  <si>
    <t>3120205</t>
  </si>
  <si>
    <t>3120205001</t>
  </si>
  <si>
    <t>Anúncio, Divulgação, Propaganda E Public</t>
  </si>
  <si>
    <t>3120205007</t>
  </si>
  <si>
    <t>31203</t>
  </si>
  <si>
    <t>3120302</t>
  </si>
  <si>
    <t>3120302003</t>
  </si>
  <si>
    <t>3120302007</t>
  </si>
  <si>
    <t>3120303</t>
  </si>
  <si>
    <t>3120303005</t>
  </si>
  <si>
    <t>3120304</t>
  </si>
  <si>
    <t>3120304002</t>
  </si>
  <si>
    <t>Manutenção de Equipamentos de Comunicaçã</t>
  </si>
  <si>
    <t>3120304004</t>
  </si>
  <si>
    <t xml:space="preserve">Manutenção de Máquinas E Equipamentos   </t>
  </si>
  <si>
    <t>3120307</t>
  </si>
  <si>
    <t>3120307001</t>
  </si>
  <si>
    <t>3120309</t>
  </si>
  <si>
    <t>3120309001</t>
  </si>
  <si>
    <t>31205</t>
  </si>
  <si>
    <t>3120501</t>
  </si>
  <si>
    <t>3120501002</t>
  </si>
  <si>
    <t xml:space="preserve">despesa Bancária                        </t>
  </si>
  <si>
    <t>31214</t>
  </si>
  <si>
    <t>3121402</t>
  </si>
  <si>
    <t>3121402001</t>
  </si>
  <si>
    <t xml:space="preserve">depreciação de Mobiliário               </t>
  </si>
  <si>
    <t>3121402003</t>
  </si>
  <si>
    <t xml:space="preserve">depreciação de Veículos                 </t>
  </si>
  <si>
    <t>3121402004</t>
  </si>
  <si>
    <t xml:space="preserve">depreciação de Máquinas E Equipamentos  </t>
  </si>
  <si>
    <t>3121402005</t>
  </si>
  <si>
    <t>depreciação de Equipamentos de Informáti</t>
  </si>
  <si>
    <t>3121402006</t>
  </si>
  <si>
    <t>depreciação de Equipamentos de Comunicaç</t>
  </si>
  <si>
    <t>31215</t>
  </si>
  <si>
    <t>3121501</t>
  </si>
  <si>
    <t>3121501004</t>
  </si>
  <si>
    <t>Amortização de Direitos de Uso de Softwa</t>
  </si>
  <si>
    <t>31216</t>
  </si>
  <si>
    <t>3121602</t>
  </si>
  <si>
    <t>3121602002</t>
  </si>
  <si>
    <t>41</t>
  </si>
  <si>
    <t>411</t>
  </si>
  <si>
    <t>41101</t>
  </si>
  <si>
    <t>4110101</t>
  </si>
  <si>
    <t>4110101001</t>
  </si>
  <si>
    <t>412</t>
  </si>
  <si>
    <t>Fundo Fixo de Caixa</t>
  </si>
  <si>
    <t>Despesas Antecipadas</t>
  </si>
  <si>
    <t>1120301003</t>
  </si>
  <si>
    <t xml:space="preserve">Adiantamento de 13 Salário              </t>
  </si>
  <si>
    <t>11204</t>
  </si>
  <si>
    <t>CRÉDITOS E VALORES A RECEBER - TERCEIROS</t>
  </si>
  <si>
    <t xml:space="preserve">ADIANTAMENTOS A TERCEIROS               </t>
  </si>
  <si>
    <t>3120104004</t>
  </si>
  <si>
    <t xml:space="preserve">Material de Expediente                  </t>
  </si>
  <si>
    <t>3120207</t>
  </si>
  <si>
    <t xml:space="preserve">AUXÍLIOS EDUCACIONAIS                   </t>
  </si>
  <si>
    <t>3120301</t>
  </si>
  <si>
    <t xml:space="preserve">AUDITORIA E CONSULTORIA                 </t>
  </si>
  <si>
    <t>3120301002</t>
  </si>
  <si>
    <t xml:space="preserve">Consultoria                             </t>
  </si>
  <si>
    <t>3120303004</t>
  </si>
  <si>
    <t xml:space="preserve">Manutenção E Conservação de Veículo     </t>
  </si>
  <si>
    <t>3120307002</t>
  </si>
  <si>
    <t xml:space="preserve">Cópias e Encardenaçoes                  </t>
  </si>
  <si>
    <t>3120307005</t>
  </si>
  <si>
    <t>Taxas Associativas,Sindicatos e Conselho</t>
  </si>
  <si>
    <t>31204</t>
  </si>
  <si>
    <t xml:space="preserve">DESPESAS TRIBUTÁRIAS                    </t>
  </si>
  <si>
    <t>3120402</t>
  </si>
  <si>
    <t xml:space="preserve">ESTADUAIS                               </t>
  </si>
  <si>
    <t>3120402001</t>
  </si>
  <si>
    <t>Ipva, Taxa de Licenciamento E Seguro Obr</t>
  </si>
  <si>
    <t>3121603</t>
  </si>
  <si>
    <t>414</t>
  </si>
  <si>
    <t xml:space="preserve">OUTRAS RECEITAS                         </t>
  </si>
  <si>
    <t>41401</t>
  </si>
  <si>
    <t xml:space="preserve">RECEITAS DIVERSAS                       </t>
  </si>
  <si>
    <t>4140101</t>
  </si>
  <si>
    <t>4140101005</t>
  </si>
  <si>
    <t xml:space="preserve">Recuperação de despesas                 </t>
  </si>
  <si>
    <t>4140201002</t>
  </si>
  <si>
    <t>Impostos e Contribuições a Recuperar</t>
  </si>
  <si>
    <t>Salários a Pagar</t>
  </si>
  <si>
    <t>Salarios a Pagar</t>
  </si>
  <si>
    <t>Sescoop Estaduais</t>
  </si>
  <si>
    <t>Provisões Contingências</t>
  </si>
  <si>
    <t>3120207002</t>
  </si>
  <si>
    <t xml:space="preserve">Taxa de Inscrição Em Eventos            </t>
  </si>
  <si>
    <t>3110101002</t>
  </si>
  <si>
    <t xml:space="preserve">Gratificação                            </t>
  </si>
  <si>
    <t>3120106999</t>
  </si>
  <si>
    <t>Outras despesas Com Passagens E Locomoçõ</t>
  </si>
  <si>
    <t>3120205006</t>
  </si>
  <si>
    <t>Produçao de Material  Video e Fotografia</t>
  </si>
  <si>
    <t>3120303002</t>
  </si>
  <si>
    <t xml:space="preserve">Fretes E Carretos                       </t>
  </si>
  <si>
    <t>3120104005</t>
  </si>
  <si>
    <t xml:space="preserve">Material de Informática                 </t>
  </si>
  <si>
    <t>3120201006</t>
  </si>
  <si>
    <t>Locação de Salas/Espaço E Auditórios Par</t>
  </si>
  <si>
    <t>3120306</t>
  </si>
  <si>
    <t xml:space="preserve">ESTAGIÁRIOS                             </t>
  </si>
  <si>
    <t>3120306001</t>
  </si>
  <si>
    <t xml:space="preserve">Estagiários                             </t>
  </si>
  <si>
    <t>Memória do Fluxo de Caixa</t>
  </si>
  <si>
    <t>Imobilizado</t>
  </si>
  <si>
    <t>Baixas</t>
  </si>
  <si>
    <t>Intangível</t>
  </si>
  <si>
    <t xml:space="preserve">Amortização </t>
  </si>
  <si>
    <t>Saldo Final</t>
  </si>
  <si>
    <t>3120105</t>
  </si>
  <si>
    <t xml:space="preserve">MATERIAL DE CONSUMO DURÁVEL             </t>
  </si>
  <si>
    <t>3120105001</t>
  </si>
  <si>
    <t xml:space="preserve">Material de Natureza Permanente         </t>
  </si>
  <si>
    <t>3120106001</t>
  </si>
  <si>
    <t xml:space="preserve">Locação de Veículo                      </t>
  </si>
  <si>
    <t>3120203</t>
  </si>
  <si>
    <t xml:space="preserve">MATERIAIS PARA TREINAMENTO              </t>
  </si>
  <si>
    <t>3120203001</t>
  </si>
  <si>
    <t xml:space="preserve">Livros Didáticos, Cartilhas E Apostilas </t>
  </si>
  <si>
    <t>3120203002</t>
  </si>
  <si>
    <t xml:space="preserve">Materiais Técnicos E Didáticos          </t>
  </si>
  <si>
    <t>3120303001</t>
  </si>
  <si>
    <t xml:space="preserve">Estacionamento                          </t>
  </si>
  <si>
    <t>3120304003</t>
  </si>
  <si>
    <t>Manutenção de Equipamentos de Informátic</t>
  </si>
  <si>
    <t>3120404</t>
  </si>
  <si>
    <t xml:space="preserve">OUTRAS DESPESAS TRIBUTÁRIAS             </t>
  </si>
  <si>
    <t>Variação</t>
  </si>
  <si>
    <t>SALDO 31/12/13</t>
  </si>
  <si>
    <t>DÉBITO</t>
  </si>
  <si>
    <t>SERVIÇO NACIONAL DE APRENDIZAGEM DO COOPERATIVISMO - SESCOOP NACIONAL</t>
  </si>
  <si>
    <t>DEMONSTRAÇÃO DOS FLUXOS DE CAIXA - MÉTODO INDIRETO</t>
  </si>
  <si>
    <t>FLUXO DE CAIXA PROVENIENTE DAS OPERAÇÕES</t>
  </si>
  <si>
    <t>Superávit/Déficit Líquido do Exercício</t>
  </si>
  <si>
    <t>A</t>
  </si>
  <si>
    <t>Ajustes do Superávit/Déficit do Exercício</t>
  </si>
  <si>
    <t>Depreciação e Amortização</t>
  </si>
  <si>
    <t>Baixas do Ativo Imobilizado</t>
  </si>
  <si>
    <t>Baixas do Ativo Intangível</t>
  </si>
  <si>
    <t>Soma A</t>
  </si>
  <si>
    <t>Redução (aumento) nos ativos:</t>
  </si>
  <si>
    <t>B</t>
  </si>
  <si>
    <t>Estoques</t>
  </si>
  <si>
    <t>Despesas Pagas Antecipadamente</t>
  </si>
  <si>
    <t>Convênios Acordos e Projetos</t>
  </si>
  <si>
    <t>Soma B</t>
  </si>
  <si>
    <t>Aumento (redução) nos passivos:</t>
  </si>
  <si>
    <t>C</t>
  </si>
  <si>
    <t>Soma C</t>
  </si>
  <si>
    <t>RECURSOS GERADOS NAS ATIVIDADES OPERACIONAIS</t>
  </si>
  <si>
    <t>A+B+C</t>
  </si>
  <si>
    <t>FLUXO DE CAIXA UTILIZADO NAS ATIVIDADES DE INVESTIMENTOS</t>
  </si>
  <si>
    <t>Adições ao Ativo Permanente</t>
  </si>
  <si>
    <t>D</t>
  </si>
  <si>
    <t>Adições ao Ativo Intangível</t>
  </si>
  <si>
    <t>RECURSOS UTILIZADOS NAS ATIVIDADADES DE INVESTIMENTO</t>
  </si>
  <si>
    <t>Soma D</t>
  </si>
  <si>
    <t>FLUXO DE CAIXA UTILIZADO NAS ATIVIDADES DE FINANCIAMENTO</t>
  </si>
  <si>
    <t>Adições em Empréstimos</t>
  </si>
  <si>
    <t>E</t>
  </si>
  <si>
    <t>Baixas em Empréstimos</t>
  </si>
  <si>
    <t>RECURSOS UTILIZADOS NAS ATIVADADES DE FINANCIAMENTO</t>
  </si>
  <si>
    <t>Soma E</t>
  </si>
  <si>
    <t>AUMENTO NO CAIXA E EQUIVALENTES</t>
  </si>
  <si>
    <t>A+B+C+D+E</t>
  </si>
  <si>
    <t>Disponibilidades no Início do Exercício</t>
  </si>
  <si>
    <t>F</t>
  </si>
  <si>
    <t>Disponibilidades no Final do Exercício</t>
  </si>
  <si>
    <t>Soma F</t>
  </si>
  <si>
    <t xml:space="preserve">Valores a Receber </t>
  </si>
  <si>
    <t>Fornecedores</t>
  </si>
  <si>
    <t>Alienação de Imobilizado</t>
  </si>
  <si>
    <t>Mês</t>
  </si>
  <si>
    <t>/</t>
  </si>
  <si>
    <t>Supervit Após Ajustes não Caixa</t>
  </si>
  <si>
    <t>Superávit/(Déficit) Líquido do Período</t>
  </si>
  <si>
    <t>Ajustes do Superávit/(Déficit) do Período</t>
  </si>
  <si>
    <t>Descrição</t>
  </si>
  <si>
    <t>Fundos Patrimoniais</t>
  </si>
  <si>
    <t>Superávit/Déficit - Acumulados</t>
  </si>
  <si>
    <t xml:space="preserve">Total </t>
  </si>
  <si>
    <r>
      <t xml:space="preserve">Ajuste de Exercício Anterior - </t>
    </r>
    <r>
      <rPr>
        <sz val="8"/>
        <rFont val="Arial"/>
        <family val="2"/>
      </rPr>
      <t>Critério Contábil / Retificação de erro</t>
    </r>
  </si>
  <si>
    <t xml:space="preserve">Aumento do Patrimônio Social - Doações / Incorporação Superavit / Utilização de Fundos </t>
  </si>
  <si>
    <t>Retenção em Fundos Patrimoniais</t>
  </si>
  <si>
    <t>-</t>
  </si>
  <si>
    <t>MAPA DE MOVIMENTAÇÃO DO IMOBILIZADO E DEPRECIAÇÃO ACUMULADA</t>
  </si>
  <si>
    <t>Saldos</t>
  </si>
  <si>
    <t>Adições</t>
  </si>
  <si>
    <t>Transf.</t>
  </si>
  <si>
    <t>Juros</t>
  </si>
  <si>
    <t>Reclassif.</t>
  </si>
  <si>
    <t>Conta</t>
  </si>
  <si>
    <t>Total</t>
  </si>
  <si>
    <t>MOVIMENTAÇÃO DO IMOBILIZADO NO EXERCÍCIO 2015</t>
  </si>
  <si>
    <t xml:space="preserve">Ana Paula C Campelo - 824.231.483-72    </t>
  </si>
  <si>
    <t>1110102002</t>
  </si>
  <si>
    <t xml:space="preserve">José Arilo C Pereira - 090.091.243-04   </t>
  </si>
  <si>
    <t xml:space="preserve">C.C. 17.297-9 Ag. 3140-2                </t>
  </si>
  <si>
    <t>11103</t>
  </si>
  <si>
    <t xml:space="preserve">CONTAS BANCÁRIAS À VISTA - CONVÊNIOS    </t>
  </si>
  <si>
    <t>1110301</t>
  </si>
  <si>
    <t>1110301004</t>
  </si>
  <si>
    <t xml:space="preserve">C.C. 45.713-2 Ag.3140-2 Conv. 005/2012  </t>
  </si>
  <si>
    <t>1110301005</t>
  </si>
  <si>
    <t xml:space="preserve">C.C. 49.729-0 Ag. 3140-2 Conv. 018/2013 </t>
  </si>
  <si>
    <t>1110401001</t>
  </si>
  <si>
    <t xml:space="preserve">Aplicação 17.297-9 CDB DI               </t>
  </si>
  <si>
    <t>11105</t>
  </si>
  <si>
    <t>APLICAÇÕES DE LIQUIDEZ IMEDIATA - CONVÊN</t>
  </si>
  <si>
    <t>1110501</t>
  </si>
  <si>
    <t>1110501004</t>
  </si>
  <si>
    <t xml:space="preserve">Aplicação 45.713-2 CDB DI               </t>
  </si>
  <si>
    <t>1110501005</t>
  </si>
  <si>
    <t xml:space="preserve">Aplicação 49.729-0 CDB DI               </t>
  </si>
  <si>
    <t>1120301006</t>
  </si>
  <si>
    <t xml:space="preserve">Adiantamento Para Viagens               </t>
  </si>
  <si>
    <t>115</t>
  </si>
  <si>
    <t xml:space="preserve">DESPESAS ANTECIPADAS                    </t>
  </si>
  <si>
    <t>11501</t>
  </si>
  <si>
    <t xml:space="preserve">VALORES A APROPRIAR                     </t>
  </si>
  <si>
    <t>1150101</t>
  </si>
  <si>
    <t xml:space="preserve">SEGUROS A APROPRIAR                     </t>
  </si>
  <si>
    <t>1150101001</t>
  </si>
  <si>
    <t>1150101002</t>
  </si>
  <si>
    <t xml:space="preserve">Seguros Patrimoniais                    </t>
  </si>
  <si>
    <t>1150102</t>
  </si>
  <si>
    <t xml:space="preserve">DESPESAS COM PESSOAL A APROPRIAR        </t>
  </si>
  <si>
    <t>1150102001</t>
  </si>
  <si>
    <t xml:space="preserve">Vale Transporte a Apropriar             </t>
  </si>
  <si>
    <t>1150102002</t>
  </si>
  <si>
    <t xml:space="preserve">Vale Alimentação a Apropriar            </t>
  </si>
  <si>
    <t>1150103</t>
  </si>
  <si>
    <t xml:space="preserve">ASSINATURAS A APROPRIAR                 </t>
  </si>
  <si>
    <t>1150103001</t>
  </si>
  <si>
    <t>Assinaturas: Periodicos, Revistas e Site</t>
  </si>
  <si>
    <t>1910301001</t>
  </si>
  <si>
    <t xml:space="preserve">Bens Recebidos                          </t>
  </si>
  <si>
    <t xml:space="preserve">Adriana Pinheiro F de Melo ME           </t>
  </si>
  <si>
    <t>2110101004</t>
  </si>
  <si>
    <t xml:space="preserve">Hedelita Nogueira Vieira                </t>
  </si>
  <si>
    <t>2110101007</t>
  </si>
  <si>
    <t>2110101038</t>
  </si>
  <si>
    <t xml:space="preserve">TLK Comunicações LTDA                   </t>
  </si>
  <si>
    <t>2110101042</t>
  </si>
  <si>
    <t xml:space="preserve">Miljet Soluçoes Tecnologicas Ltda       </t>
  </si>
  <si>
    <t>2110101043</t>
  </si>
  <si>
    <t xml:space="preserve">G.E.Tecnologia, Com. e Serviços LTDA    </t>
  </si>
  <si>
    <t>2110101046</t>
  </si>
  <si>
    <t xml:space="preserve">Open Point Agência de Viagens e Turismo </t>
  </si>
  <si>
    <t>2110101047</t>
  </si>
  <si>
    <t>2110101048</t>
  </si>
  <si>
    <t>Arquiteta Promoções e Eventos Eireli EPP</t>
  </si>
  <si>
    <t>2110101049</t>
  </si>
  <si>
    <t xml:space="preserve">SENAT - Serviço Nac. Aprend. Transpote  </t>
  </si>
  <si>
    <t>2110101050</t>
  </si>
  <si>
    <t>2110101051</t>
  </si>
  <si>
    <t>2110101052</t>
  </si>
  <si>
    <t xml:space="preserve">Faculdade CDL                           </t>
  </si>
  <si>
    <t>2110101053</t>
  </si>
  <si>
    <t>2110101054</t>
  </si>
  <si>
    <t xml:space="preserve">Unimed Fortaleza                        </t>
  </si>
  <si>
    <t>2110101061</t>
  </si>
  <si>
    <t xml:space="preserve">Studio F 3 Ltda ME                      </t>
  </si>
  <si>
    <t>21102</t>
  </si>
  <si>
    <t xml:space="preserve">VALORES A PAGAR                         </t>
  </si>
  <si>
    <t>2110301004</t>
  </si>
  <si>
    <t xml:space="preserve">Pis Retido de Terceiros                 </t>
  </si>
  <si>
    <t>2110301005</t>
  </si>
  <si>
    <t>2110301006</t>
  </si>
  <si>
    <t xml:space="preserve">Csll - Retido de Terceiros              </t>
  </si>
  <si>
    <t xml:space="preserve">Iss - Retido de Terceiros               </t>
  </si>
  <si>
    <t>2110902</t>
  </si>
  <si>
    <t xml:space="preserve">CONVÊNIOS                               </t>
  </si>
  <si>
    <t>2110902006</t>
  </si>
  <si>
    <t>Des. Est. Org. Soc. Coop. Agro-FUNDECOOP</t>
  </si>
  <si>
    <t>2110902007</t>
  </si>
  <si>
    <t>Des. Comp e Prof. Coop. Agro - FUNDECOOP</t>
  </si>
  <si>
    <t xml:space="preserve">Déficit / Superávit Acumulado           </t>
  </si>
  <si>
    <t xml:space="preserve">RESULTADO DO EXERCÊCIO CORRENTE         </t>
  </si>
  <si>
    <t xml:space="preserve">Déficit / Superávit Do ExercÍcio        </t>
  </si>
  <si>
    <t>2910301001</t>
  </si>
  <si>
    <t>3110102005</t>
  </si>
  <si>
    <t xml:space="preserve">Inss S/ Férias                          </t>
  </si>
  <si>
    <t>3110102006</t>
  </si>
  <si>
    <t xml:space="preserve">Fgts S/ Férias                          </t>
  </si>
  <si>
    <t>3110102007</t>
  </si>
  <si>
    <t xml:space="preserve">Pis S/ Férias                           </t>
  </si>
  <si>
    <t>3110102008</t>
  </si>
  <si>
    <t xml:space="preserve">Inss S/ 13º Salário                     </t>
  </si>
  <si>
    <t>3110102009</t>
  </si>
  <si>
    <t xml:space="preserve">Fgts S/ 13º Salário                     </t>
  </si>
  <si>
    <t>3110102010</t>
  </si>
  <si>
    <t xml:space="preserve">Pis S/ 13º Salario                      </t>
  </si>
  <si>
    <t>3120102003</t>
  </si>
  <si>
    <t xml:space="preserve">Condomínio                              </t>
  </si>
  <si>
    <t>3120104009</t>
  </si>
  <si>
    <t xml:space="preserve">Material de Decoração                   </t>
  </si>
  <si>
    <t>3120104999</t>
  </si>
  <si>
    <t xml:space="preserve">Outros Materiais de Consumo             </t>
  </si>
  <si>
    <t>3120107003</t>
  </si>
  <si>
    <t xml:space="preserve">Diárias de Viagens Internacionais       </t>
  </si>
  <si>
    <t>3120201003</t>
  </si>
  <si>
    <t>Locação de Equipamentos de Som E Projeçã</t>
  </si>
  <si>
    <t>3120201004</t>
  </si>
  <si>
    <t>Locação de Equipamentos Para Feiras E Ev</t>
  </si>
  <si>
    <t>3120201005</t>
  </si>
  <si>
    <t xml:space="preserve">Locação de Móveis E Materiais           </t>
  </si>
  <si>
    <t>3120203003</t>
  </si>
  <si>
    <t xml:space="preserve">Pastas E Bolsas Personalizadas          </t>
  </si>
  <si>
    <t>3120302004</t>
  </si>
  <si>
    <t xml:space="preserve">Médicos E Laboratoriais                 </t>
  </si>
  <si>
    <t>3120302005</t>
  </si>
  <si>
    <t xml:space="preserve">Odontológicos                           </t>
  </si>
  <si>
    <t>3120302009</t>
  </si>
  <si>
    <t xml:space="preserve">Serviços Artisticos e Culturais         </t>
  </si>
  <si>
    <t>3120302999</t>
  </si>
  <si>
    <t xml:space="preserve">Outros Serviços Especializados          </t>
  </si>
  <si>
    <t>3120304001</t>
  </si>
  <si>
    <t xml:space="preserve">Limpeza E Conservação                   </t>
  </si>
  <si>
    <t>3120304005</t>
  </si>
  <si>
    <t xml:space="preserve">Manutenção de Mobiliário                </t>
  </si>
  <si>
    <t>3120304007</t>
  </si>
  <si>
    <t>3120304008</t>
  </si>
  <si>
    <t xml:space="preserve">Vigilância                              </t>
  </si>
  <si>
    <t>3120307004</t>
  </si>
  <si>
    <t xml:space="preserve">Taxas Administrativas de Estágios       </t>
  </si>
  <si>
    <t>3120307007</t>
  </si>
  <si>
    <t xml:space="preserve">Cerimonial / Moderador / Decorador      </t>
  </si>
  <si>
    <t>3120308</t>
  </si>
  <si>
    <t xml:space="preserve">OUTROS SERVIÇOS TERCEIROS - PF e PJ     </t>
  </si>
  <si>
    <t>3120308002</t>
  </si>
  <si>
    <t xml:space="preserve">Outros Serviços de Terceiros - PJ       </t>
  </si>
  <si>
    <t>3120404999</t>
  </si>
  <si>
    <t xml:space="preserve">Outros Impostos, Taxas E Contribuições  </t>
  </si>
  <si>
    <t>41201</t>
  </si>
  <si>
    <t>4120101</t>
  </si>
  <si>
    <t>4120101001</t>
  </si>
  <si>
    <t>415</t>
  </si>
  <si>
    <t xml:space="preserve">RECEITAS DE TRANSFERENCIAS              </t>
  </si>
  <si>
    <t>41501</t>
  </si>
  <si>
    <t xml:space="preserve">TRANSFERÊNCIAS DE INSTITUIÇÕES PRIVADAS </t>
  </si>
  <si>
    <t>4150102</t>
  </si>
  <si>
    <t xml:space="preserve">TRANSFERÊNCIAS - UNIDADES ESTADUAIS     </t>
  </si>
  <si>
    <t>4150102001</t>
  </si>
  <si>
    <t xml:space="preserve">Transferências - Filiais Estaduais      </t>
  </si>
  <si>
    <t>4150103</t>
  </si>
  <si>
    <t>4150103001</t>
  </si>
  <si>
    <t xml:space="preserve">Transferências de Projetos Específicos  </t>
  </si>
  <si>
    <t>2110101013</t>
  </si>
  <si>
    <t xml:space="preserve">Expressão Gráfica e Editora Ltda        </t>
  </si>
  <si>
    <t>2110102</t>
  </si>
  <si>
    <t xml:space="preserve">FORNECEDORES - PF                       </t>
  </si>
  <si>
    <t>3120104008</t>
  </si>
  <si>
    <t xml:space="preserve">Uniforme E Fardamento                   </t>
  </si>
  <si>
    <t>3120304999</t>
  </si>
  <si>
    <t xml:space="preserve">Outras despesas de Manutenção           </t>
  </si>
  <si>
    <t xml:space="preserve">                                  SERVIÇO NACIONAL DE APRENDIZAGEM DO COOPERATIVISMO NO ESTADO DO CEARÁ</t>
  </si>
  <si>
    <t>MOVIMENTAÇÃO DO IMOBILIZADO NO EXERCÍCIO 2014</t>
  </si>
  <si>
    <t>3120206</t>
  </si>
  <si>
    <t xml:space="preserve">AUXÍLIOS FINANCEIROS A ESTUDANTES       </t>
  </si>
  <si>
    <t>3120206004</t>
  </si>
  <si>
    <t xml:space="preserve">Ensino Superior - Pós-Graduação         </t>
  </si>
  <si>
    <t xml:space="preserve">Ente Tecnologia  Gestao Pessoa          </t>
  </si>
  <si>
    <t>2110101011</t>
  </si>
  <si>
    <t xml:space="preserve">CIEE                                    </t>
  </si>
  <si>
    <t>2110101016</t>
  </si>
  <si>
    <t xml:space="preserve">OCB/CE                                  </t>
  </si>
  <si>
    <t>2110101035</t>
  </si>
  <si>
    <t xml:space="preserve">CIA Brasileira de Soluções e Serviços   </t>
  </si>
  <si>
    <t xml:space="preserve">Facilita Locação de Veículos Ltda ME    </t>
  </si>
  <si>
    <t xml:space="preserve">Multgrafh Gráfica Digital e Serv. Ltda  </t>
  </si>
  <si>
    <t>Mendes e Lopes Pesq., Treinam. e Eventos</t>
  </si>
  <si>
    <t>Duanna Com. de Mat. para Escritório Ltda</t>
  </si>
  <si>
    <t>2110101055</t>
  </si>
  <si>
    <t xml:space="preserve">Infoway Serviços Informática Ltda-Me    </t>
  </si>
  <si>
    <t>2110101056</t>
  </si>
  <si>
    <t>Fonte Peças comde Apa de Ar cond Ref S/A</t>
  </si>
  <si>
    <t>2110101057</t>
  </si>
  <si>
    <t xml:space="preserve">Garden Locadora e Prest. Serviços Ltda  </t>
  </si>
  <si>
    <t>2110101058</t>
  </si>
  <si>
    <t xml:space="preserve">Brum Desenvolv. Profissional Ltda       </t>
  </si>
  <si>
    <t>2110101059</t>
  </si>
  <si>
    <t xml:space="preserve">Hapvida Assist. Médica Ltda             </t>
  </si>
  <si>
    <t>2110101060</t>
  </si>
  <si>
    <t xml:space="preserve">José Murilo Cirino Nogueira Junior EPP  </t>
  </si>
  <si>
    <t>2110202</t>
  </si>
  <si>
    <t xml:space="preserve">VALORES A PAGAR - PF                    </t>
  </si>
  <si>
    <t>2110202001</t>
  </si>
  <si>
    <t xml:space="preserve">Ana Vládia Pereira Silva                </t>
  </si>
  <si>
    <t>2110202002</t>
  </si>
  <si>
    <t xml:space="preserve">Rubenildo Falcão de Mélo                </t>
  </si>
  <si>
    <t>1120401001</t>
  </si>
  <si>
    <t xml:space="preserve">Adiantamento Para despesas              </t>
  </si>
  <si>
    <t>2110101063</t>
  </si>
  <si>
    <t xml:space="preserve">Mito Comércio de Veículos Ltda          </t>
  </si>
  <si>
    <t>2110101064</t>
  </si>
  <si>
    <t xml:space="preserve">Marcos Antonio M. Braun Filho Me        </t>
  </si>
  <si>
    <t>2110102013</t>
  </si>
  <si>
    <t xml:space="preserve">Casemiro Dutra de M. Júnior             </t>
  </si>
  <si>
    <t>3120203999</t>
  </si>
  <si>
    <t xml:space="preserve">Outros Materiais de Treinamento         </t>
  </si>
  <si>
    <t>41402</t>
  </si>
  <si>
    <t xml:space="preserve">VENDA DE ATIVOS                         </t>
  </si>
  <si>
    <t>4140201</t>
  </si>
  <si>
    <t xml:space="preserve">Receita Na Alienação de Imobilizado     </t>
  </si>
  <si>
    <t>Alienação Ativo Imobilizado</t>
  </si>
  <si>
    <t>Fornecedores PF</t>
  </si>
  <si>
    <t>Receita de Capital</t>
  </si>
  <si>
    <t>2110101065</t>
  </si>
  <si>
    <t xml:space="preserve">Maestria Comunicação e Eventos Ltda     </t>
  </si>
  <si>
    <t>2110101066</t>
  </si>
  <si>
    <t xml:space="preserve">Associação Brasileira de Rec. Humanos   </t>
  </si>
  <si>
    <t>2110101067</t>
  </si>
  <si>
    <t xml:space="preserve">Personal Consultoria                    </t>
  </si>
  <si>
    <t>3120104003</t>
  </si>
  <si>
    <t xml:space="preserve">Material de Copa, Limpeza E Refeitório  </t>
  </si>
  <si>
    <t>3120207001</t>
  </si>
  <si>
    <t xml:space="preserve">Cursos de Capacitação                   </t>
  </si>
  <si>
    <t>2110101068</t>
  </si>
  <si>
    <t xml:space="preserve">VMS Soluções Ltda. ME                   </t>
  </si>
  <si>
    <t xml:space="preserve">Pis/Cofins/CSLL Retido de Terceiros     </t>
  </si>
  <si>
    <t>2110101070</t>
  </si>
  <si>
    <t xml:space="preserve">J F Silva Bastos ME                     </t>
  </si>
  <si>
    <t>SALDO 31/12/15</t>
  </si>
  <si>
    <t>3120202</t>
  </si>
  <si>
    <t xml:space="preserve">MATERIAIS E DIVULGAÇÃO                  </t>
  </si>
  <si>
    <t>3120202001</t>
  </si>
  <si>
    <t xml:space="preserve">Condecorações                           </t>
  </si>
  <si>
    <t>3120205005</t>
  </si>
  <si>
    <t xml:space="preserve">Eventos Institucionais                  </t>
  </si>
  <si>
    <t>IMOB/INTANG- LIQ. EM 01/16</t>
  </si>
  <si>
    <t>Valores a Receber</t>
  </si>
  <si>
    <t>SUPERÁVIT DO EXERCÍCIO 2016</t>
  </si>
  <si>
    <t>Saldo 31/12/2016</t>
  </si>
  <si>
    <t>IMOB/INTANG- LIQ. EM 04/17</t>
  </si>
  <si>
    <t>Obrigações com Convênios</t>
  </si>
  <si>
    <t>DÉBITOS</t>
  </si>
  <si>
    <t>SUPERÁVIT DO EXERCÍCIO 2017</t>
  </si>
  <si>
    <t>RECURSOS UTILIZADOS NAS ATIVIDADES DE FINANCIAMENTO</t>
  </si>
  <si>
    <t>RECURSOS UTILIZADOS NAS ATIVIDADES DE INVESTIMENTO</t>
  </si>
  <si>
    <t>BALANÇO FINANCEIRO</t>
  </si>
  <si>
    <t>(valores expressos em Reais)</t>
  </si>
  <si>
    <t>INGRESSOS</t>
  </si>
  <si>
    <t>DISPÊNDIOS</t>
  </si>
  <si>
    <t>ESPECIFICAÇÃO</t>
  </si>
  <si>
    <t>RECEITAS ORDINÁRIAS (I)</t>
  </si>
  <si>
    <t>DESPESAS ORDINÁRIAS (VI)</t>
  </si>
  <si>
    <t>Aplicação Direta - Pessoal e Encargos</t>
  </si>
  <si>
    <t>Remuneração das Disponibilidades</t>
  </si>
  <si>
    <t>Aplic. Diretas Despesa Administrativa</t>
  </si>
  <si>
    <t>Receitas de Transferencia</t>
  </si>
  <si>
    <t>Aplic. Diretas Despesa Institucionais</t>
  </si>
  <si>
    <t xml:space="preserve">Outras Receitas </t>
  </si>
  <si>
    <t>Aplic. Diretas Serviços de Terceiros</t>
  </si>
  <si>
    <t>Aplic. Diretas Despesas Tributárias</t>
  </si>
  <si>
    <t>Aplic. Diretas Despesas Financeiras</t>
  </si>
  <si>
    <t xml:space="preserve">DEDUÇÕES DA RECEITA </t>
  </si>
  <si>
    <t>Outras despesas operacionais</t>
  </si>
  <si>
    <t>Depreciação/Amortização</t>
  </si>
  <si>
    <t>INDEPENDENTES DA EXECUÇÃO ORÇAMENTARIA</t>
  </si>
  <si>
    <t>Movimentos de saldos Patrimoniais</t>
  </si>
  <si>
    <t>TRANSFERÊNCIA FINANCEIRA RECEBIDA (II)</t>
  </si>
  <si>
    <t>TRANSFERÊNCIA FINANCEIRAS CONCEDIDAS (VII)</t>
  </si>
  <si>
    <t>Convênios c/ Instit. Priv. s/ Fins Lucrativos</t>
  </si>
  <si>
    <t>RECEBIMENTO EXTRA-ORÇAMENTÁRIOS (III)</t>
  </si>
  <si>
    <t>PAGAMENTOS EXTRA-ORÇAMENTÁRIO (VIII)</t>
  </si>
  <si>
    <t>SALDO EM ESPÉCIE DO EXERCÍCIO ANTERIOR (IV)</t>
  </si>
  <si>
    <t>SALDO EM ESPÉCIE PARA  O EXERCÍCIO SEGUINTE (IX)</t>
  </si>
  <si>
    <t>TOTAL (V) = (I+II+III+IV)</t>
  </si>
  <si>
    <t>TOTAL (X) = (VI+VII+VIII+IX)</t>
  </si>
  <si>
    <t>Presidente</t>
  </si>
  <si>
    <t>SERVIÇO NACIONAL DE APRENDIZAGEM DO COOPERATIVISMO NO ESTADO DE ALAGOAS</t>
  </si>
  <si>
    <t xml:space="preserve">                         SERVIÇO NACIONAL DE APRENDIZAGEM DO COOPERATIVISMO NO ESTADO DE ALAGOAS</t>
  </si>
  <si>
    <t xml:space="preserve">Adiantamento de Salários                </t>
  </si>
  <si>
    <t xml:space="preserve">Outros Adiantamentos a Terceiros        </t>
  </si>
  <si>
    <t xml:space="preserve">Seguros a Apropriar                     </t>
  </si>
  <si>
    <t xml:space="preserve">Vale Transporte a Recolher              </t>
  </si>
  <si>
    <t xml:space="preserve">Água e Esgoto                           </t>
  </si>
  <si>
    <t xml:space="preserve">Energia Elétrica                        </t>
  </si>
  <si>
    <t>1110102003</t>
  </si>
  <si>
    <t xml:space="preserve">Luanna Rafaella Correia da Silva        </t>
  </si>
  <si>
    <t>1120301001</t>
  </si>
  <si>
    <t xml:space="preserve">Outros Adiantamentos a Empregados       </t>
  </si>
  <si>
    <t>1120401002</t>
  </si>
  <si>
    <t>11205</t>
  </si>
  <si>
    <t xml:space="preserve">OUTROS CRÉDITOS                         </t>
  </si>
  <si>
    <t>1120501</t>
  </si>
  <si>
    <t xml:space="preserve">IMPOSTOS E CONTRIBUIÇÕES A RECUPERAR    </t>
  </si>
  <si>
    <t>1120501005</t>
  </si>
  <si>
    <t xml:space="preserve">Outras Contribuições - Recuperar        </t>
  </si>
  <si>
    <t>2110102097</t>
  </si>
  <si>
    <t xml:space="preserve">Rosinaldo Cristovam de Melo             </t>
  </si>
  <si>
    <t>2110102100</t>
  </si>
  <si>
    <t xml:space="preserve">Márcia Andréia Freire  Almeida Lins     </t>
  </si>
  <si>
    <t>2110102276</t>
  </si>
  <si>
    <t xml:space="preserve">Ilton Santos do Nascimento Filho        </t>
  </si>
  <si>
    <t>2110102632</t>
  </si>
  <si>
    <t xml:space="preserve">Maria Helena de Menezes Silva           </t>
  </si>
  <si>
    <t>2110301002</t>
  </si>
  <si>
    <t xml:space="preserve">Imposto de Renda Pf                     </t>
  </si>
  <si>
    <t xml:space="preserve">Cofins Retido de Terceiros              </t>
  </si>
  <si>
    <t xml:space="preserve">Imposto de Renda Empregados             </t>
  </si>
  <si>
    <t>2110301009</t>
  </si>
  <si>
    <t xml:space="preserve">Pis Cofins e CSLL Retido de Terceiros   </t>
  </si>
  <si>
    <t xml:space="preserve">VALOR LÊQUIDO DA FOLHA A PAGAR          </t>
  </si>
  <si>
    <t>2110503003</t>
  </si>
  <si>
    <t xml:space="preserve">PROVIS’ES                               </t>
  </si>
  <si>
    <t xml:space="preserve">PROVISIES SOBRE A FOLHA DE PAGAMENTO    </t>
  </si>
  <si>
    <t>292</t>
  </si>
  <si>
    <t>29201</t>
  </si>
  <si>
    <t xml:space="preserve">BENS RECEBIDOS                          </t>
  </si>
  <si>
    <t>2920101</t>
  </si>
  <si>
    <t>2920101001</t>
  </si>
  <si>
    <t>3110105002</t>
  </si>
  <si>
    <t xml:space="preserve">Seguro de Vida Em Grupo                 </t>
  </si>
  <si>
    <t>3120102001</t>
  </si>
  <si>
    <t>3120102004</t>
  </si>
  <si>
    <t>3120103003</t>
  </si>
  <si>
    <t xml:space="preserve">Serviços de Telefonia                   </t>
  </si>
  <si>
    <t xml:space="preserve">Combustíveis e Lubrificantes            </t>
  </si>
  <si>
    <t xml:space="preserve">Refeições e Lanches                     </t>
  </si>
  <si>
    <t>3120108</t>
  </si>
  <si>
    <t xml:space="preserve">OUTRAS DESPESAS DE VIAGENS              </t>
  </si>
  <si>
    <t>3120108003</t>
  </si>
  <si>
    <t xml:space="preserve">Reembolso Utilização Veículo Próprio    </t>
  </si>
  <si>
    <t>3120201002</t>
  </si>
  <si>
    <t xml:space="preserve">Locação de Equipamentos de Recreação    </t>
  </si>
  <si>
    <t>Locação de Salas/Espaço e Auditórios Par</t>
  </si>
  <si>
    <t>Anúncio, Divulgação, Propaganda e Public</t>
  </si>
  <si>
    <t>3120206003</t>
  </si>
  <si>
    <t xml:space="preserve">Ensino Superior - Graduação             </t>
  </si>
  <si>
    <t>3120302002</t>
  </si>
  <si>
    <t xml:space="preserve">Contábeis                               </t>
  </si>
  <si>
    <t>3120304006</t>
  </si>
  <si>
    <t xml:space="preserve">Manutenção Predial                      </t>
  </si>
  <si>
    <t>3120307006</t>
  </si>
  <si>
    <t xml:space="preserve">Seguro de Vida - Serviços de Terceiros  </t>
  </si>
  <si>
    <t>3120309002</t>
  </si>
  <si>
    <t xml:space="preserve">Inss S/ Serviço de Autônomo             </t>
  </si>
  <si>
    <t>3120401</t>
  </si>
  <si>
    <t xml:space="preserve">FEDERAIS                                </t>
  </si>
  <si>
    <t>3120401003</t>
  </si>
  <si>
    <t xml:space="preserve">Irrf S/ Aplicação Financeira            </t>
  </si>
  <si>
    <t>3120403</t>
  </si>
  <si>
    <t xml:space="preserve">MUNICIPAIS                              </t>
  </si>
  <si>
    <t>3120403001</t>
  </si>
  <si>
    <t xml:space="preserve">Iptu E Taxa de Limpeza Pública          </t>
  </si>
  <si>
    <t>3120404001</t>
  </si>
  <si>
    <t xml:space="preserve">Taxas E Emolumentos                     </t>
  </si>
  <si>
    <t>Outros investimentos</t>
  </si>
  <si>
    <t>Selma Moura</t>
  </si>
  <si>
    <t>Contador – CRC/AL -XXXX/O-X</t>
  </si>
  <si>
    <t>Valores a Receber - Terceiros</t>
  </si>
  <si>
    <t xml:space="preserve">Adiantamento a Terceiros </t>
  </si>
  <si>
    <t>Impostos taxas e contribuições</t>
  </si>
  <si>
    <t>Adiantamento a terceiros</t>
  </si>
  <si>
    <t>Contador – CRC/AL -XXX/O-X</t>
  </si>
  <si>
    <t>Outros ativos</t>
  </si>
  <si>
    <t>SALDO EM 31/12/2017</t>
  </si>
  <si>
    <t>1110201002</t>
  </si>
  <si>
    <t xml:space="preserve">Conta Corrente 110.860-3                </t>
  </si>
  <si>
    <t>1110401004</t>
  </si>
  <si>
    <t xml:space="preserve">Aplic BB Renda Fixa 110.860-3           </t>
  </si>
  <si>
    <t>1230102999</t>
  </si>
  <si>
    <t xml:space="preserve">Outros Bens Móveis                      </t>
  </si>
  <si>
    <t>1230104999</t>
  </si>
  <si>
    <t xml:space="preserve">(-) depreciação de Outros Bens Móveis   </t>
  </si>
  <si>
    <t>2110101006</t>
  </si>
  <si>
    <t xml:space="preserve">Sodexo Pass do Brasil Serv. e Com. S.A  </t>
  </si>
  <si>
    <t>2110101010</t>
  </si>
  <si>
    <t>UNIODONTO MACEIÓ - Coop Trab Odontológic</t>
  </si>
  <si>
    <t xml:space="preserve">DM Inforservice Ltda                    </t>
  </si>
  <si>
    <t xml:space="preserve">Lessa &amp; Moura Cont e Cons Emp S/C       </t>
  </si>
  <si>
    <t>2110101019</t>
  </si>
  <si>
    <t>Cooperativa Mista Rádio Tele Táxi de Mac</t>
  </si>
  <si>
    <t>2110101021</t>
  </si>
  <si>
    <t xml:space="preserve">Transpal                                </t>
  </si>
  <si>
    <t>2110101022</t>
  </si>
  <si>
    <t xml:space="preserve">Sind Org Coop Bras Est de Alagoas       </t>
  </si>
  <si>
    <t>2110101028</t>
  </si>
  <si>
    <t xml:space="preserve">Lysturismo Viagens e Passagens Ltda     </t>
  </si>
  <si>
    <t>2110101097</t>
  </si>
  <si>
    <t xml:space="preserve">Claro S/A                               </t>
  </si>
  <si>
    <t>2110101151</t>
  </si>
  <si>
    <t xml:space="preserve">Aracy Pereira de Castro -PJ             </t>
  </si>
  <si>
    <t>2110101163</t>
  </si>
  <si>
    <t>Consult Consultoria e Serviços Empresari</t>
  </si>
  <si>
    <t>2110101183</t>
  </si>
  <si>
    <t>CEDEN Consultoria Empresarial Desenv Neg</t>
  </si>
  <si>
    <t>2110101224</t>
  </si>
  <si>
    <t>Mendes &amp; Lopes Pesquisa, Treinamento e E</t>
  </si>
  <si>
    <t>2110101265</t>
  </si>
  <si>
    <t xml:space="preserve">Centro de Educação Integrada Ltda - EPP </t>
  </si>
  <si>
    <t>2110101279</t>
  </si>
  <si>
    <t xml:space="preserve">Campe Consultoria Empresarial Ltda ME   </t>
  </si>
  <si>
    <t>2110101290</t>
  </si>
  <si>
    <t xml:space="preserve">Sotel Hotelaria Ltda                    </t>
  </si>
  <si>
    <t>2110101297</t>
  </si>
  <si>
    <t>Maceió Atlantic Administradora Hot e Com</t>
  </si>
  <si>
    <t>2110101324</t>
  </si>
  <si>
    <t xml:space="preserve">Telefonica Brasil S.A.                  </t>
  </si>
  <si>
    <t>2110101326</t>
  </si>
  <si>
    <t xml:space="preserve">EDSON CARLOS SILVA SÁ                   </t>
  </si>
  <si>
    <t>2110101327</t>
  </si>
  <si>
    <t xml:space="preserve">Telemar Norte Leste S/A                 </t>
  </si>
  <si>
    <t>2110101343</t>
  </si>
  <si>
    <t>Albuquerque e Morais Consultoria LTDA ME</t>
  </si>
  <si>
    <t>2110101345</t>
  </si>
  <si>
    <t>Central das Impressoras Comercio LTDA ME</t>
  </si>
  <si>
    <t>2110101347</t>
  </si>
  <si>
    <t xml:space="preserve">TICKET SOLUÇÕES HDFGT S/A               </t>
  </si>
  <si>
    <t>2110101350</t>
  </si>
  <si>
    <t>Cooperativa de Produção e Trabalho dos J</t>
  </si>
  <si>
    <t>2110101353</t>
  </si>
  <si>
    <t>Conduta Contabilidade Empresarial S/S LT</t>
  </si>
  <si>
    <t>2110101363</t>
  </si>
  <si>
    <t xml:space="preserve">PATRÍCIA VIEIRA PACÍFICO 01386070440    </t>
  </si>
  <si>
    <t>2110101364</t>
  </si>
  <si>
    <t xml:space="preserve">A2 Cursos Técnicos LTDA ME              </t>
  </si>
  <si>
    <t>2110101367</t>
  </si>
  <si>
    <t>DANIEL DE ANDRADE NEVES TENÓRIO 007.908.</t>
  </si>
  <si>
    <t>2110101373</t>
  </si>
  <si>
    <t xml:space="preserve">T K Ferreira da Silva Grafica Me        </t>
  </si>
  <si>
    <t>2110101375</t>
  </si>
  <si>
    <t xml:space="preserve">Porto Seguro Cia de Seguros Gerais      </t>
  </si>
  <si>
    <t>2110101376</t>
  </si>
  <si>
    <t xml:space="preserve">Prefeitura Municipal de Maceió          </t>
  </si>
  <si>
    <t>2110101379</t>
  </si>
  <si>
    <t xml:space="preserve">Ilton Santos do Nascimento Filho PJ     </t>
  </si>
  <si>
    <t>2110101382</t>
  </si>
  <si>
    <t>Bioativo Consultoria e Representações LT</t>
  </si>
  <si>
    <t>2110101386</t>
  </si>
  <si>
    <t xml:space="preserve">Jairo Canuto Gonçalves 60507365453      </t>
  </si>
  <si>
    <t>2110101387</t>
  </si>
  <si>
    <t xml:space="preserve">Efetiva Consultoria e Projetos Ltda     </t>
  </si>
  <si>
    <t>2110101392</t>
  </si>
  <si>
    <t>UNIMED Maceió Cooperativa de Trabalho Mé</t>
  </si>
  <si>
    <t>2110101398</t>
  </si>
  <si>
    <t xml:space="preserve">VIVIANNE ABREU LEMOS CHAGAS 04085096435 </t>
  </si>
  <si>
    <t>2110101399</t>
  </si>
  <si>
    <t xml:space="preserve">E S ROCHA &amp; CIA LTDA - ME               </t>
  </si>
  <si>
    <t>2110101406</t>
  </si>
  <si>
    <t xml:space="preserve">ANDREW PEREIRA DA SILVA SOUZA           </t>
  </si>
  <si>
    <t>2110101407</t>
  </si>
  <si>
    <t>RICARDO JOSE DA COSTA MEDEIROS 611769074</t>
  </si>
  <si>
    <t>2110101409</t>
  </si>
  <si>
    <t>CMI CONSULTORIOS MEDICOS INTEGRADOS LTDA</t>
  </si>
  <si>
    <t>2110101412</t>
  </si>
  <si>
    <t xml:space="preserve">A R SERVIÇOS LTDA - EPP                 </t>
  </si>
  <si>
    <t>2110101414</t>
  </si>
  <si>
    <t xml:space="preserve">M MESSIAS DE OLIVEIRA - CONTABILIDADE - </t>
  </si>
  <si>
    <t>2110101415</t>
  </si>
  <si>
    <t xml:space="preserve">J GONZAGA FRANCA EVENTOS - ME           </t>
  </si>
  <si>
    <t>2110101417</t>
  </si>
  <si>
    <t xml:space="preserve">Sol e Mar Transporte e Turismo Ltda     </t>
  </si>
  <si>
    <t>2110101419</t>
  </si>
  <si>
    <t>CLINICA ODONTOLOGICA ORTHO DENTAL S/S LT</t>
  </si>
  <si>
    <t>2110101424</t>
  </si>
  <si>
    <t xml:space="preserve">VITTE EXCELENCIA OPERACIONAL LTDA ME    </t>
  </si>
  <si>
    <t>2110101425</t>
  </si>
  <si>
    <t>COMAC Comercio de Materiais Cirurgicos L</t>
  </si>
  <si>
    <t>2110101427</t>
  </si>
  <si>
    <t xml:space="preserve">Secretaria de Estado da Fazenda de AL   </t>
  </si>
  <si>
    <t>2110101434</t>
  </si>
  <si>
    <t>MARIANA ARAUJO SOCIEDADE INDIVIDUAL DE A</t>
  </si>
  <si>
    <t>2110101435</t>
  </si>
  <si>
    <t xml:space="preserve">DANIELA VIRTUOSO DOS SANTOS             </t>
  </si>
  <si>
    <t>2110101439</t>
  </si>
  <si>
    <t>2110101440</t>
  </si>
  <si>
    <t>2110101441</t>
  </si>
  <si>
    <t xml:space="preserve">EBROTHERS - TECNOLOGIA LTDA ME          </t>
  </si>
  <si>
    <t>2110101442</t>
  </si>
  <si>
    <t>2110101443</t>
  </si>
  <si>
    <t>2110101444</t>
  </si>
  <si>
    <t>2110101445</t>
  </si>
  <si>
    <t>2110101446</t>
  </si>
  <si>
    <t>2110101447</t>
  </si>
  <si>
    <t>2110101448</t>
  </si>
  <si>
    <t xml:space="preserve">ELTON PINTO DANTAS                      </t>
  </si>
  <si>
    <t>2110101449</t>
  </si>
  <si>
    <t>2110101450</t>
  </si>
  <si>
    <t xml:space="preserve">Serv Nacional de Aprendizagem Comercial </t>
  </si>
  <si>
    <t>2110101451</t>
  </si>
  <si>
    <t>2110101452</t>
  </si>
  <si>
    <t>2110102002</t>
  </si>
  <si>
    <t xml:space="preserve">Roberto Athayde Silva                   </t>
  </si>
  <si>
    <t>2110102037</t>
  </si>
  <si>
    <t xml:space="preserve">João Carlos da Rocha Ramiro Basto       </t>
  </si>
  <si>
    <t>2110102051</t>
  </si>
  <si>
    <t xml:space="preserve">Aracy Pereira de Castro -PF             </t>
  </si>
  <si>
    <t>2110102060</t>
  </si>
  <si>
    <t xml:space="preserve">Maria Madalena Cardoso da Silva         </t>
  </si>
  <si>
    <t>2110102098</t>
  </si>
  <si>
    <t xml:space="preserve">Marivá Pereira de Oliveira              </t>
  </si>
  <si>
    <t>2110102099</t>
  </si>
  <si>
    <t xml:space="preserve">Márcia Túlia Pessôa de Oliveira         </t>
  </si>
  <si>
    <t>2110102159</t>
  </si>
  <si>
    <t xml:space="preserve">Verdi Barros Bezerra                    </t>
  </si>
  <si>
    <t>2110102181</t>
  </si>
  <si>
    <t xml:space="preserve">Ednildo José da Silva                   </t>
  </si>
  <si>
    <t>2110102235</t>
  </si>
  <si>
    <t xml:space="preserve">Carlos Henrique do Nascimento           </t>
  </si>
  <si>
    <t>2110102239</t>
  </si>
  <si>
    <t xml:space="preserve">Frederikson Victor da Silva Lima        </t>
  </si>
  <si>
    <t>2110102299</t>
  </si>
  <si>
    <t xml:space="preserve">Maria Wiviany dos Santos Melo           </t>
  </si>
  <si>
    <t>2110102342</t>
  </si>
  <si>
    <t xml:space="preserve">Arnaldo Miranda                         </t>
  </si>
  <si>
    <t>2110102394</t>
  </si>
  <si>
    <t xml:space="preserve">Icaro Leonardo Cardoso Bezerra          </t>
  </si>
  <si>
    <t>2110102395</t>
  </si>
  <si>
    <t xml:space="preserve">Edson Carlos Silva SA                   </t>
  </si>
  <si>
    <t>2110102397</t>
  </si>
  <si>
    <t xml:space="preserve">Lorenna Karolly Santos da Silva         </t>
  </si>
  <si>
    <t>2110102406</t>
  </si>
  <si>
    <t>2110102426</t>
  </si>
  <si>
    <t xml:space="preserve">Eloísio Barbosa Lopes Júnior            </t>
  </si>
  <si>
    <t>2110102560</t>
  </si>
  <si>
    <t>2110102561</t>
  </si>
  <si>
    <t xml:space="preserve">Rogério Teixeira de Omena               </t>
  </si>
  <si>
    <t>2110102583</t>
  </si>
  <si>
    <t xml:space="preserve">Gabriel Marinho de Melo                 </t>
  </si>
  <si>
    <t>2110102590</t>
  </si>
  <si>
    <t xml:space="preserve">Kelly Christian dos Santos Rodrigues    </t>
  </si>
  <si>
    <t>2110102597</t>
  </si>
  <si>
    <t xml:space="preserve">Patrícia Vieira Pacífico                </t>
  </si>
  <si>
    <t>2110102614</t>
  </si>
  <si>
    <t xml:space="preserve">Magda Paulo Barros de Lima              </t>
  </si>
  <si>
    <t>2110102633</t>
  </si>
  <si>
    <t xml:space="preserve">Andrew Pereira da Silva Souza           </t>
  </si>
  <si>
    <t>2110102662</t>
  </si>
  <si>
    <t xml:space="preserve">Silvana Herculano da Silva Teixeira     </t>
  </si>
  <si>
    <t>2110102689</t>
  </si>
  <si>
    <t xml:space="preserve">Lucicleide Ferreira de Oliveira         </t>
  </si>
  <si>
    <t>2110102746</t>
  </si>
  <si>
    <t xml:space="preserve">Maria Altair Rocha Melo                 </t>
  </si>
  <si>
    <t>2110102752</t>
  </si>
  <si>
    <t xml:space="preserve">Thelmo de Albuquerque Morais            </t>
  </si>
  <si>
    <t>2110102753</t>
  </si>
  <si>
    <t xml:space="preserve">Victor Castro Dória de Almeida          </t>
  </si>
  <si>
    <t>2110102754</t>
  </si>
  <si>
    <t xml:space="preserve">Luis Felipe de Carvalho Araujo Morais   </t>
  </si>
  <si>
    <t>2110102755</t>
  </si>
  <si>
    <t xml:space="preserve">Arthur Augusto Cruz Silva Costa         </t>
  </si>
  <si>
    <t>2110102767</t>
  </si>
  <si>
    <t xml:space="preserve">HUMBERTO LUCAS SANTOS DE SANT' ANNA     </t>
  </si>
  <si>
    <t>2110102769</t>
  </si>
  <si>
    <t xml:space="preserve">Cristian Cavalcante Felix da Silva      </t>
  </si>
  <si>
    <t>2110102771</t>
  </si>
  <si>
    <t xml:space="preserve">Bruno Valenca  Andrade Lyra             </t>
  </si>
  <si>
    <t>2110102772</t>
  </si>
  <si>
    <t xml:space="preserve">Daniel  de  Andrade  Neves  Tenório     </t>
  </si>
  <si>
    <t>2110102774</t>
  </si>
  <si>
    <t xml:space="preserve">CHARLIENE MICHELE FERREIRA DE OLIVEIRA  </t>
  </si>
  <si>
    <t>2110102778</t>
  </si>
  <si>
    <t xml:space="preserve">Jorge Roberto dos Santos                </t>
  </si>
  <si>
    <t>2110102792</t>
  </si>
  <si>
    <t xml:space="preserve">VIVIANNE ABREU LEMOS CHAGAS             </t>
  </si>
  <si>
    <t>2110102795</t>
  </si>
  <si>
    <t xml:space="preserve">RICARDO JOSÉ DA COSTA MEDEIROS          </t>
  </si>
  <si>
    <t>2110102797</t>
  </si>
  <si>
    <t xml:space="preserve">Roseane Sampaio dos Santos              </t>
  </si>
  <si>
    <t>2110102798</t>
  </si>
  <si>
    <t xml:space="preserve">Eleide Batista Ferreira                 </t>
  </si>
  <si>
    <t>2110102801</t>
  </si>
  <si>
    <t xml:space="preserve">FABIANO FERREIRA DA SILVA               </t>
  </si>
  <si>
    <t>2110102802</t>
  </si>
  <si>
    <t xml:space="preserve">Cleoene Leandra Souza de Oliveira       </t>
  </si>
  <si>
    <t>2110102803</t>
  </si>
  <si>
    <t xml:space="preserve">Maria Rutiana Freire Monteiro           </t>
  </si>
  <si>
    <t>2110102804</t>
  </si>
  <si>
    <t xml:space="preserve">Deivison de Omena Ramos                 </t>
  </si>
  <si>
    <t>2110102813</t>
  </si>
  <si>
    <t xml:space="preserve">Maria Martha Freitas Lins Xavier        </t>
  </si>
  <si>
    <t>2110102816</t>
  </si>
  <si>
    <t xml:space="preserve">Larissa Gomes Sobrinho                  </t>
  </si>
  <si>
    <t>2110102817</t>
  </si>
  <si>
    <t xml:space="preserve">Livia Camila Hermes da Silva            </t>
  </si>
  <si>
    <t>2110102821</t>
  </si>
  <si>
    <t xml:space="preserve">Luciana Lemos Cerqueira                 </t>
  </si>
  <si>
    <t>2110102823</t>
  </si>
  <si>
    <t xml:space="preserve">FERNANDO GABRIEL CARDOSO DE ALMEIDA     </t>
  </si>
  <si>
    <t>2110102840</t>
  </si>
  <si>
    <t xml:space="preserve">Mariana Carla de Araújo Silva           </t>
  </si>
  <si>
    <t>2110102841</t>
  </si>
  <si>
    <t xml:space="preserve">Daniela Virtuoso dos Santos             </t>
  </si>
  <si>
    <t>2110102842</t>
  </si>
  <si>
    <t>2110102843</t>
  </si>
  <si>
    <t>2110102844</t>
  </si>
  <si>
    <t>2110102846</t>
  </si>
  <si>
    <t xml:space="preserve">CÍNTIA MARIA DA SILVA                   </t>
  </si>
  <si>
    <t>2110102847</t>
  </si>
  <si>
    <t xml:space="preserve">PEDRO HENRIQUE OLIVEIRA DE MORAES       </t>
  </si>
  <si>
    <t>2110102848</t>
  </si>
  <si>
    <t xml:space="preserve">KACIELE DA SILVA VERÇOZA                </t>
  </si>
  <si>
    <t>2110102849</t>
  </si>
  <si>
    <t xml:space="preserve">ULIANE MARQUES ALVES DA SILVA           </t>
  </si>
  <si>
    <t>2110102850</t>
  </si>
  <si>
    <t xml:space="preserve">AMARA LUCIA DOS SANTOS                  </t>
  </si>
  <si>
    <t>2110102851</t>
  </si>
  <si>
    <t>2110102852</t>
  </si>
  <si>
    <t>2110102853</t>
  </si>
  <si>
    <t>2110102854</t>
  </si>
  <si>
    <t>2110102855</t>
  </si>
  <si>
    <t xml:space="preserve">GEOVANE PACÍFICO VIEIRA                 </t>
  </si>
  <si>
    <t xml:space="preserve">HELENA MORAES DA SILVA                  </t>
  </si>
  <si>
    <t>3121401</t>
  </si>
  <si>
    <t xml:space="preserve">DEPRECIAÇÃO DE BENS IMÓVEIS             </t>
  </si>
  <si>
    <t>3121401004</t>
  </si>
  <si>
    <t xml:space="preserve">depreciação de Outros Bens Imóveis      </t>
  </si>
  <si>
    <t>Saldo 31/12/2017</t>
  </si>
  <si>
    <t>Salarios a pagar</t>
  </si>
  <si>
    <t>1120301004</t>
  </si>
  <si>
    <t xml:space="preserve">Adiantamento de Salário Família         </t>
  </si>
  <si>
    <t xml:space="preserve">MONTE E FERREIRA LTDA ME                </t>
  </si>
  <si>
    <t>INFINNI COMUNICAÇÃO VISUAL E BRINDES LTD</t>
  </si>
  <si>
    <t xml:space="preserve">FABIANA JOSEFA DO NASCIMENTO SOUSA      </t>
  </si>
  <si>
    <t xml:space="preserve">CYCOSA CYRO ACCIOLY COMERCIO LTDA       </t>
  </si>
  <si>
    <t xml:space="preserve">MC MARQUES DISTRIBUIDORA DE MATERIAL DE </t>
  </si>
  <si>
    <t xml:space="preserve">FRANCISCA MARCIA FRANÇA SOARES          </t>
  </si>
  <si>
    <t xml:space="preserve">ERIKA DIAS SANTOS                       </t>
  </si>
  <si>
    <t>CRER E SER DESENVOLVIMENTO HUMANO LTDA M</t>
  </si>
  <si>
    <t>Altec Alagoas Tecnologia de Computadores</t>
  </si>
  <si>
    <t>2110101454</t>
  </si>
  <si>
    <t>R A C DA SILVA FILHO RECUPERADORA AUTOMO</t>
  </si>
  <si>
    <t>2110101455</t>
  </si>
  <si>
    <t>PARTILHAR CONSULTORIA E ASSESSORIA S/S L</t>
  </si>
  <si>
    <t>2110101456</t>
  </si>
  <si>
    <t xml:space="preserve">RENATA SOARES DE MELO BARROS            </t>
  </si>
  <si>
    <t>2110101457</t>
  </si>
  <si>
    <t>SOCIEDADE EDUCACIONAL VILA DA PENHA LTDA</t>
  </si>
  <si>
    <t>2110101458</t>
  </si>
  <si>
    <t xml:space="preserve">Importadora Auto Peças LTDA             </t>
  </si>
  <si>
    <t>2110101459</t>
  </si>
  <si>
    <t>INSTITUTO BRASILEIRO DE GOVERNANÇA CORPO</t>
  </si>
  <si>
    <t>2110101460</t>
  </si>
  <si>
    <t>COOPERATIVA DOS FISIOTERAPEUTAS DE ALAGO</t>
  </si>
  <si>
    <t>2110101461</t>
  </si>
  <si>
    <t xml:space="preserve">VANESSA DE MENEZES PINTO                </t>
  </si>
  <si>
    <t>2110102029</t>
  </si>
  <si>
    <t xml:space="preserve">Lea Cynthia Barros Calheiros            </t>
  </si>
  <si>
    <t xml:space="preserve">Micheline Valkiria Ferreira de Oliveira </t>
  </si>
  <si>
    <t>2110102637</t>
  </si>
  <si>
    <t xml:space="preserve">Andréia Gianini Soares                  </t>
  </si>
  <si>
    <t>2110102672</t>
  </si>
  <si>
    <t xml:space="preserve">Jailson Silva de Oliveira               </t>
  </si>
  <si>
    <t>2110102748</t>
  </si>
  <si>
    <t xml:space="preserve">Victor Avner Crisostomo Taboza          </t>
  </si>
  <si>
    <t>2110102749</t>
  </si>
  <si>
    <t xml:space="preserve">Geraldo Rodrigues Pena                  </t>
  </si>
  <si>
    <t>2110102845</t>
  </si>
  <si>
    <t xml:space="preserve">Francisca Márcia França Soares          </t>
  </si>
  <si>
    <t xml:space="preserve">RODOLPHO WAGNER DE ALBUQUERQUE MEDEIRO  </t>
  </si>
  <si>
    <t xml:space="preserve">JOSE CICERO DE FREITAS                  </t>
  </si>
  <si>
    <t xml:space="preserve">Adriana Lilian de Moura                 </t>
  </si>
  <si>
    <t xml:space="preserve">Aryanne Freire de Melo                  </t>
  </si>
  <si>
    <t xml:space="preserve">ARISTELLA ROBERTA LEMOS DA SILVA        </t>
  </si>
  <si>
    <t xml:space="preserve">Celina Cruz Soares Cristino             </t>
  </si>
  <si>
    <t>2110102881</t>
  </si>
  <si>
    <t xml:space="preserve">ROSELI DE OLIVEIRA FONSECA              </t>
  </si>
  <si>
    <t>2110102884</t>
  </si>
  <si>
    <t xml:space="preserve">Marília Ferro Marques Cavalcante        </t>
  </si>
  <si>
    <t>2110102885</t>
  </si>
  <si>
    <t xml:space="preserve">LUIZ DA SILVA GOIS                      </t>
  </si>
  <si>
    <t>2110102890</t>
  </si>
  <si>
    <t xml:space="preserve">Renata Soares de Melo Barros            </t>
  </si>
  <si>
    <t xml:space="preserve">RESULTADO DO EXERCÍCIO CORRENTE         </t>
  </si>
  <si>
    <t xml:space="preserve">Déficit / Superávit Do Exercêcio        </t>
  </si>
  <si>
    <t>3120302008</t>
  </si>
  <si>
    <t>Serviços de Recrut. Seleçao e Treinament</t>
  </si>
  <si>
    <t>SALDO EM 31/03/2018</t>
  </si>
  <si>
    <t>MARÇO</t>
  </si>
  <si>
    <t>31 DE MARÇO DE 2018</t>
  </si>
  <si>
    <t>BALANÇO PATRIMONIAL EM 31/03/2018 E 31/12/2017</t>
  </si>
  <si>
    <t xml:space="preserve">                         DEMONSTRAÇÃO DOS SUPERÁVIT/DÉFICIT DO EXERCÍCIO EM 31/03/2018 E 31/12/2017</t>
  </si>
  <si>
    <t>DEMONSTRAÇÃO DAS MUTAÇÕES DO PATRIMÔNIO SOCIAL EM 31/03/2018 E 31/12/2017</t>
  </si>
  <si>
    <t>DEMONSTRAÇÃO DOS FLUXOS DE CAIXA  EM 31/03/2018 E 31/12/2017</t>
  </si>
  <si>
    <t>BALANÇO FINANCEIRO COMPARATIVO 31/03/2018 E 31/12/2017</t>
  </si>
  <si>
    <t>1120502</t>
  </si>
  <si>
    <t xml:space="preserve">OUTROS VALORES A RECUPERAR              </t>
  </si>
  <si>
    <t>1120502003</t>
  </si>
  <si>
    <t xml:space="preserve">Multas e Juros a Restituir              </t>
  </si>
  <si>
    <t xml:space="preserve">Coop Enfermagem de Alagoas - COOPEAL    </t>
  </si>
  <si>
    <t>2110101113</t>
  </si>
  <si>
    <t xml:space="preserve">Frontiers Informática Ltda              </t>
  </si>
  <si>
    <t>2110101118</t>
  </si>
  <si>
    <t xml:space="preserve">Certisign Certificadora DIgital S/A     </t>
  </si>
  <si>
    <t>2110101133</t>
  </si>
  <si>
    <t xml:space="preserve">SENALBA- Sind E E Cult Rec A Soc O Form </t>
  </si>
  <si>
    <t>2110101150</t>
  </si>
  <si>
    <t xml:space="preserve">J.M Lins -Toldos ME                     </t>
  </si>
  <si>
    <t>2110101177</t>
  </si>
  <si>
    <t xml:space="preserve">Soc. De Educação Tiradentes S/S Ltda    </t>
  </si>
  <si>
    <t>2110101182</t>
  </si>
  <si>
    <t xml:space="preserve">Tema Serviços Ltda ME                   </t>
  </si>
  <si>
    <t>2110101266</t>
  </si>
  <si>
    <t xml:space="preserve">Fundação Nacional da Qualidade - FNQ    </t>
  </si>
  <si>
    <t>2110101302</t>
  </si>
  <si>
    <t xml:space="preserve">Labox Comunicação Estratégica LTDA ME   </t>
  </si>
  <si>
    <t>2110101337</t>
  </si>
  <si>
    <t xml:space="preserve">Ingressos &amp; Pulseiras EIRELI-ME         </t>
  </si>
  <si>
    <t>2110101371</t>
  </si>
  <si>
    <t xml:space="preserve">Katia J Gomes                           </t>
  </si>
  <si>
    <t>2110101381</t>
  </si>
  <si>
    <t xml:space="preserve">Telma Inez Lima Ribeiro  PJ             </t>
  </si>
  <si>
    <t>2110101383</t>
  </si>
  <si>
    <t xml:space="preserve">Tania Lucia Nogueira Pimentel           </t>
  </si>
  <si>
    <t>2110101394</t>
  </si>
  <si>
    <t xml:space="preserve">L L A FERNANDES DE SOUZA  EIRELI EPP    </t>
  </si>
  <si>
    <t>2110101395</t>
  </si>
  <si>
    <t xml:space="preserve">Claudio Cicero Isidoro dos Santos       </t>
  </si>
  <si>
    <t>2110101401</t>
  </si>
  <si>
    <t xml:space="preserve">LITUR TURISMO LTDA - EPP                </t>
  </si>
  <si>
    <t>2110101402</t>
  </si>
  <si>
    <t>SOARES, ALBUQUERQUE E RIOS ODONTOLOGIA L</t>
  </si>
  <si>
    <t>2110101418</t>
  </si>
  <si>
    <t xml:space="preserve">CONFEDERAÇÃO BRASILEIRA DAS COOPERATIVA </t>
  </si>
  <si>
    <t>2110101433</t>
  </si>
  <si>
    <t xml:space="preserve">Procar Com. de Divisórias e Forro LTDA  </t>
  </si>
  <si>
    <t xml:space="preserve">CHIARA EUDOCIA GOMES LIMEIRA            </t>
  </si>
  <si>
    <t>2110101462</t>
  </si>
  <si>
    <t xml:space="preserve">DENTAL MACEIO                           </t>
  </si>
  <si>
    <t>2110101463</t>
  </si>
  <si>
    <t>COOP MIST. TRANSP TUR. E SIM. GRANDE FLO</t>
  </si>
  <si>
    <t>2110101464</t>
  </si>
  <si>
    <t xml:space="preserve">JESSICA NAIANA SILVA                    </t>
  </si>
  <si>
    <t>2110101465</t>
  </si>
  <si>
    <t xml:space="preserve">TARCIO ARAÚJO SILVA E CIA LTDA          </t>
  </si>
  <si>
    <t>2110101466</t>
  </si>
  <si>
    <t xml:space="preserve">ALVES &amp; STRASDAS LTDA                   </t>
  </si>
  <si>
    <t>2110101467</t>
  </si>
  <si>
    <t xml:space="preserve">MERCADO ALVO LTDA                       </t>
  </si>
  <si>
    <t>2110101468</t>
  </si>
  <si>
    <t xml:space="preserve">J C de Lima Marcenaria                  </t>
  </si>
  <si>
    <t>2110101469</t>
  </si>
  <si>
    <t xml:space="preserve">R.P. SANTOS SOLUÇÕES - ME               </t>
  </si>
  <si>
    <t>2110101470</t>
  </si>
  <si>
    <t xml:space="preserve">JOSÉ MARCELO DE MARCENA                 </t>
  </si>
  <si>
    <t>2110101471</t>
  </si>
  <si>
    <t>MARIO MORSHITA CONSULTORIA E TREINAMENTO</t>
  </si>
  <si>
    <t>2110101472</t>
  </si>
  <si>
    <t xml:space="preserve">S. G. R. DA SILVA TREINAMENTOS          </t>
  </si>
  <si>
    <t>2110101473</t>
  </si>
  <si>
    <t xml:space="preserve">INSTITUTO DE NEUROCIÊNCIAS INTEGRADAS   </t>
  </si>
  <si>
    <t>2110101474</t>
  </si>
  <si>
    <t xml:space="preserve">PCV TRANSPORTES LTDA                    </t>
  </si>
  <si>
    <t>2110101475</t>
  </si>
  <si>
    <t xml:space="preserve">DANIEL DE MACEDO RAMALHO                </t>
  </si>
  <si>
    <t>2110101477</t>
  </si>
  <si>
    <t xml:space="preserve">LARISSA GONZAGA FERREIRA ME             </t>
  </si>
  <si>
    <t>2110101478</t>
  </si>
  <si>
    <t xml:space="preserve">META UNIFORMES EIRELI                   </t>
  </si>
  <si>
    <t>2110101479</t>
  </si>
  <si>
    <t xml:space="preserve">J A de Couto Muniz Me                   </t>
  </si>
  <si>
    <t>2110101480</t>
  </si>
  <si>
    <t xml:space="preserve">Serasa S.A                              </t>
  </si>
  <si>
    <t>2110101481</t>
  </si>
  <si>
    <t xml:space="preserve">Instituto Carlos Conce Ltda             </t>
  </si>
  <si>
    <t>2110102008</t>
  </si>
  <si>
    <t xml:space="preserve">Marcos Antônio Braga da Rocha           </t>
  </si>
  <si>
    <t>2110102080</t>
  </si>
  <si>
    <t xml:space="preserve">Silvana Herculano da Silva              </t>
  </si>
  <si>
    <t>2110102117</t>
  </si>
  <si>
    <t xml:space="preserve">Maria José dos Santos Lins              </t>
  </si>
  <si>
    <t>2110102352</t>
  </si>
  <si>
    <t xml:space="preserve">Marivaldo Elias Batista                 </t>
  </si>
  <si>
    <t>2110102425</t>
  </si>
  <si>
    <t xml:space="preserve">Bárbara Michele Ferreira de Oliveira    </t>
  </si>
  <si>
    <t>2110102444</t>
  </si>
  <si>
    <t xml:space="preserve">Glauceany Cristina Ferreira             </t>
  </si>
  <si>
    <t>2110102554</t>
  </si>
  <si>
    <t xml:space="preserve">Maria José da Silva                     </t>
  </si>
  <si>
    <t>2110102654</t>
  </si>
  <si>
    <t xml:space="preserve">Dalmariz Carvalho de Oliveira Pugliesi  </t>
  </si>
  <si>
    <t>2110102657</t>
  </si>
  <si>
    <t xml:space="preserve">Neide Jerônimo dos Santos               </t>
  </si>
  <si>
    <t>2110102659</t>
  </si>
  <si>
    <t xml:space="preserve">Annelise Pimentel Cavalcante            </t>
  </si>
  <si>
    <t>2110102660</t>
  </si>
  <si>
    <t xml:space="preserve">Marta Maria Pimentel Cavalcante         </t>
  </si>
  <si>
    <t>2110102661</t>
  </si>
  <si>
    <t xml:space="preserve">Jane Barros de Melo                     </t>
  </si>
  <si>
    <t>2110102668</t>
  </si>
  <si>
    <t xml:space="preserve">Eliana Gomes de Oliveira                </t>
  </si>
  <si>
    <t>2110102676</t>
  </si>
  <si>
    <t xml:space="preserve">José Augusto da Silva                   </t>
  </si>
  <si>
    <t>2110102744</t>
  </si>
  <si>
    <t xml:space="preserve">Paulo Rodrigues Agra                    </t>
  </si>
  <si>
    <t>2110102765</t>
  </si>
  <si>
    <t xml:space="preserve">Dyego Correia Silva                     </t>
  </si>
  <si>
    <t>2110102770</t>
  </si>
  <si>
    <t xml:space="preserve">Fagner dos Santos Gomes                 </t>
  </si>
  <si>
    <t>2110102777</t>
  </si>
  <si>
    <t xml:space="preserve">ELTON BRANDÃO DE ALBUQUERQUE            </t>
  </si>
  <si>
    <t>2110102780</t>
  </si>
  <si>
    <t xml:space="preserve">JAIME FERREIRA NOBRE                    </t>
  </si>
  <si>
    <t>2110102782</t>
  </si>
  <si>
    <t xml:space="preserve">CICERA EUGENIA DE LIMA                  </t>
  </si>
  <si>
    <t>2110102784</t>
  </si>
  <si>
    <t xml:space="preserve">JULIA DA SILVA SANTOS PALMEIRA          </t>
  </si>
  <si>
    <t>2110102788</t>
  </si>
  <si>
    <t xml:space="preserve">EDINEIDE LINO DOS SANTOS                </t>
  </si>
  <si>
    <t>2110102790</t>
  </si>
  <si>
    <t xml:space="preserve">Layon Henrique Martins Costa            </t>
  </si>
  <si>
    <t>2110102819</t>
  </si>
  <si>
    <t xml:space="preserve">Priscila Alessandra Marques  da Silva   </t>
  </si>
  <si>
    <t>2110102836</t>
  </si>
  <si>
    <t xml:space="preserve">Maria Edina Pereira Cavalcante          </t>
  </si>
  <si>
    <t>2110102837</t>
  </si>
  <si>
    <t xml:space="preserve">José Augusto Sobrinho                   </t>
  </si>
  <si>
    <t>2110102838</t>
  </si>
  <si>
    <t xml:space="preserve">Charles Rolim Nunes                     </t>
  </si>
  <si>
    <t>2110102839</t>
  </si>
  <si>
    <t xml:space="preserve">Cicera Alves da Silva                   </t>
  </si>
  <si>
    <t>2110102859</t>
  </si>
  <si>
    <t xml:space="preserve">JACIELMA DA SILVA                       </t>
  </si>
  <si>
    <t>2110102863</t>
  </si>
  <si>
    <t xml:space="preserve">Maria Ilza Nunes da Silva               </t>
  </si>
  <si>
    <t>2110102864</t>
  </si>
  <si>
    <t xml:space="preserve">BRISIDA  ALVES DA SILVA                 </t>
  </si>
  <si>
    <t>2110102865</t>
  </si>
  <si>
    <t xml:space="preserve">CRISTIANO DE JESUS NUNES                </t>
  </si>
  <si>
    <t>2110102867</t>
  </si>
  <si>
    <t xml:space="preserve">LUCIENE GADI DA COSTA                   </t>
  </si>
  <si>
    <t>2110102873</t>
  </si>
  <si>
    <t xml:space="preserve">ERISVALDA DA SILVA SANTOS               </t>
  </si>
  <si>
    <t>2110102875</t>
  </si>
  <si>
    <t xml:space="preserve">PAULA  ALVES LIMA                       </t>
  </si>
  <si>
    <t>2110102880</t>
  </si>
  <si>
    <t xml:space="preserve">HELDER PEREIRA DOS SANTOS               </t>
  </si>
  <si>
    <t>2110102882</t>
  </si>
  <si>
    <t xml:space="preserve">Liara Maria Cavalcante da Silva         </t>
  </si>
  <si>
    <t>2110102883</t>
  </si>
  <si>
    <t xml:space="preserve">João André Santos de Souza              </t>
  </si>
  <si>
    <t>2110102886</t>
  </si>
  <si>
    <t xml:space="preserve">MARIA IRAILDE CORREIA DA SILVA          </t>
  </si>
  <si>
    <t>2110102888</t>
  </si>
  <si>
    <t xml:space="preserve">EDNEIDE DOS SANTOS RIBEIRO              </t>
  </si>
  <si>
    <t>2110102889</t>
  </si>
  <si>
    <t xml:space="preserve">DELEUZA CORREIA DE LIMA                 </t>
  </si>
  <si>
    <t>2110102891</t>
  </si>
  <si>
    <t xml:space="preserve">IRACELI CORREIA DA SILVA                </t>
  </si>
  <si>
    <t>2110102892</t>
  </si>
  <si>
    <t xml:space="preserve">VALDILENE MARIA DE GOIS                 </t>
  </si>
  <si>
    <t>2110102893</t>
  </si>
  <si>
    <t xml:space="preserve">MARIA SELMA DOS SANTOS COSTA            </t>
  </si>
  <si>
    <t>2110102894</t>
  </si>
  <si>
    <t xml:space="preserve">GEDALVA FRANCISCA SILVA OLIVEIRA        </t>
  </si>
  <si>
    <t>2110102895</t>
  </si>
  <si>
    <t xml:space="preserve">JOSÉ CARLOS PAIXÃO DOS SANTOS           </t>
  </si>
  <si>
    <t>2110102896</t>
  </si>
  <si>
    <t xml:space="preserve">DANIELE CORREIA DA SILVA                </t>
  </si>
  <si>
    <t>2110102897</t>
  </si>
  <si>
    <t xml:space="preserve">MICHELLE SANTANA DE OLIVEIRA            </t>
  </si>
  <si>
    <t>2110102898</t>
  </si>
  <si>
    <t xml:space="preserve">MARIA CREUZA CORREIA DE LIMA            </t>
  </si>
  <si>
    <t>2110102899</t>
  </si>
  <si>
    <t xml:space="preserve">ROSINEIDE DOS SANTOS MORAIS             </t>
  </si>
  <si>
    <t>2110102900</t>
  </si>
  <si>
    <t xml:space="preserve">JANAINA  ACIOLE PAIXÃO FERNANDEZ        </t>
  </si>
  <si>
    <t>2110102901</t>
  </si>
  <si>
    <t xml:space="preserve">AMANDA CHRISTINA SIMPLÍCIO CALHEIROS    </t>
  </si>
  <si>
    <t>2110102902</t>
  </si>
  <si>
    <t xml:space="preserve">CRISTIANA PURCELL                       </t>
  </si>
  <si>
    <t>2110102903</t>
  </si>
  <si>
    <t>DEBORAH MARIA TENÓRIO BRAGA CAVALCANTE I</t>
  </si>
  <si>
    <t>2110102904</t>
  </si>
  <si>
    <t xml:space="preserve">GUSTAVO LETAIF GAETA                    </t>
  </si>
  <si>
    <t>2110102905</t>
  </si>
  <si>
    <t xml:space="preserve">RENATA MARQUES DE MEIRA                 </t>
  </si>
  <si>
    <t>2110102906</t>
  </si>
  <si>
    <t xml:space="preserve">MAURICEIA PEREIRA DA SILVA              </t>
  </si>
  <si>
    <t>2110102907</t>
  </si>
  <si>
    <t xml:space="preserve">CHIARA EUDÓCIA GOMES LIMEIRA            </t>
  </si>
  <si>
    <t>2110102908</t>
  </si>
  <si>
    <t xml:space="preserve">SILVANIA BARROS CORREIA                 </t>
  </si>
  <si>
    <t>2110102909</t>
  </si>
  <si>
    <t xml:space="preserve">JOSÉ SIMPLÍCIO DE ARAÚJO                </t>
  </si>
  <si>
    <t>2110102910</t>
  </si>
  <si>
    <t xml:space="preserve">MARCONDES LIMA DIAS                     </t>
  </si>
  <si>
    <t>2110102911</t>
  </si>
  <si>
    <t xml:space="preserve">ANTONIO MURILO VIEIRA GOES              </t>
  </si>
  <si>
    <t>2110102912</t>
  </si>
  <si>
    <t xml:space="preserve">MARCIELLY DE MELO FERRO                 </t>
  </si>
  <si>
    <t>2110102913</t>
  </si>
  <si>
    <t xml:space="preserve">JEAN MARTINS LINS                       </t>
  </si>
  <si>
    <t>2110102914</t>
  </si>
  <si>
    <t>2110102915</t>
  </si>
  <si>
    <t xml:space="preserve">JOSEFA IZABEL SILVA FILHO               </t>
  </si>
  <si>
    <t>2110102916</t>
  </si>
  <si>
    <t xml:space="preserve">SONIA MARIA MARTINS SARAIVA LEÃO        </t>
  </si>
  <si>
    <t>2110102917</t>
  </si>
  <si>
    <t xml:space="preserve">Nivaldo do Nascimento                   </t>
  </si>
  <si>
    <t>2110102918</t>
  </si>
  <si>
    <t xml:space="preserve">Adilma Tavares de Araujo                </t>
  </si>
  <si>
    <t>2110102919</t>
  </si>
  <si>
    <t xml:space="preserve">Flávio Feijó de Omena                   </t>
  </si>
  <si>
    <t>2110102920</t>
  </si>
  <si>
    <t xml:space="preserve">Isaac da Silva Ferreira                 </t>
  </si>
  <si>
    <t>2110102922</t>
  </si>
  <si>
    <t xml:space="preserve">MARIA VERONICA DE MEIRELES OLIVEIRA     </t>
  </si>
  <si>
    <t>2110102923</t>
  </si>
  <si>
    <t xml:space="preserve">MARÍLIA QUINTELA DA SILVA GRAÇA         </t>
  </si>
  <si>
    <t>2110102924</t>
  </si>
  <si>
    <t xml:space="preserve">JIRLENE MARIA COSTA DA SILVA            </t>
  </si>
  <si>
    <t>2110102925</t>
  </si>
  <si>
    <t xml:space="preserve">MARIA CÉLIA ALBUQUERQUE DE OLIVEIRA     </t>
  </si>
  <si>
    <t>2110102926</t>
  </si>
  <si>
    <t xml:space="preserve">SILVANIRA DOS SANTOS VIEIRA             </t>
  </si>
  <si>
    <t>2110102927</t>
  </si>
  <si>
    <t xml:space="preserve">ADRIANA MARIA SILVA DE ARAGÃO YÔYÔ      </t>
  </si>
  <si>
    <t>2110102928</t>
  </si>
  <si>
    <t xml:space="preserve">GIVALDO PINHEIRO                        </t>
  </si>
  <si>
    <t>2110102929</t>
  </si>
  <si>
    <t xml:space="preserve">Eduardo Regueira Silva                  </t>
  </si>
  <si>
    <t>2110102930</t>
  </si>
  <si>
    <t xml:space="preserve">VIVIANE ALVES DE OLIVEIRA               </t>
  </si>
  <si>
    <t>2110102931</t>
  </si>
  <si>
    <t xml:space="preserve">José Sérgio Silva Morais                </t>
  </si>
  <si>
    <t>2110102932</t>
  </si>
  <si>
    <t xml:space="preserve">VERA LUCIA PAULINO DE LIMA              </t>
  </si>
  <si>
    <t>2110102933</t>
  </si>
  <si>
    <t xml:space="preserve">ROSEANA MENDES MARQUES                  </t>
  </si>
  <si>
    <t>2110102934</t>
  </si>
  <si>
    <t xml:space="preserve">ELIADA TEIXEIRA DA PAZ                  </t>
  </si>
  <si>
    <t>2110102935</t>
  </si>
  <si>
    <t xml:space="preserve">LUCIANO DE JESUS REGO LOPES             </t>
  </si>
  <si>
    <t>2110102936</t>
  </si>
  <si>
    <t xml:space="preserve">LUANA DE ARAUJO LIMA                    </t>
  </si>
  <si>
    <t>2110102938</t>
  </si>
  <si>
    <t xml:space="preserve">JOCELENE MARIA DA SILVA MONTEIRO        </t>
  </si>
  <si>
    <t>2110102939</t>
  </si>
  <si>
    <t xml:space="preserve">EUROCENIR DA SILVA PEREIRA              </t>
  </si>
  <si>
    <t>2110102940</t>
  </si>
  <si>
    <t xml:space="preserve">MARCONE BRAGA DA SILVA                  </t>
  </si>
  <si>
    <t>2110102941</t>
  </si>
  <si>
    <t xml:space="preserve">FRANCISCO JOSÉ RODRIGUES DA SILVA       </t>
  </si>
  <si>
    <t>2110102942</t>
  </si>
  <si>
    <t xml:space="preserve">MARCIA MIRELA  ALVES                    </t>
  </si>
  <si>
    <t>2110102943</t>
  </si>
  <si>
    <t xml:space="preserve">CAROLAYNE FERREIRA DA SILVA             </t>
  </si>
  <si>
    <t>2110102944</t>
  </si>
  <si>
    <t xml:space="preserve">ROSEMARY LOPES RODRIGUES                </t>
  </si>
  <si>
    <t>2110102945</t>
  </si>
  <si>
    <t xml:space="preserve">ANA PATRÍCIA SANTOS                     </t>
  </si>
  <si>
    <t>2110102947</t>
  </si>
  <si>
    <t xml:space="preserve">JOSÉ BISPO DA SILVA FILHO               </t>
  </si>
  <si>
    <t>2110102949</t>
  </si>
  <si>
    <t xml:space="preserve">LUCIA COELHO XAVIER                     </t>
  </si>
  <si>
    <t>2110102950</t>
  </si>
  <si>
    <t xml:space="preserve">KATIANE ALVES DA SILVA                  </t>
  </si>
  <si>
    <t>2110102951</t>
  </si>
  <si>
    <t xml:space="preserve">CELSO COELHO MORGADO                    </t>
  </si>
  <si>
    <t>2110102952</t>
  </si>
  <si>
    <t xml:space="preserve">DIRLENE LINS SANTOS                     </t>
  </si>
  <si>
    <t>2110102953</t>
  </si>
  <si>
    <t xml:space="preserve">DALVA VASCONCELOS PORTELA               </t>
  </si>
  <si>
    <t>2110102954</t>
  </si>
  <si>
    <t xml:space="preserve">MADALENA DA CONCEIÇÃO DA ROCHA          </t>
  </si>
  <si>
    <t>2110102955</t>
  </si>
  <si>
    <t xml:space="preserve">JEAN DA SILVA COSTA                     </t>
  </si>
  <si>
    <t>2110102956</t>
  </si>
  <si>
    <t xml:space="preserve">TATIANA DA SILVA ROCHA                  </t>
  </si>
  <si>
    <t>2110102957</t>
  </si>
  <si>
    <t xml:space="preserve">JOÃO PAULO DA SILVA JÚNIOR              </t>
  </si>
  <si>
    <t>2110102958</t>
  </si>
  <si>
    <t xml:space="preserve">MARIA CICERA DO NASCIMENTO              </t>
  </si>
  <si>
    <t>2110102959</t>
  </si>
  <si>
    <t xml:space="preserve">ALESSANDRA DOS SANTOS FEITOSA           </t>
  </si>
  <si>
    <t>2110102960</t>
  </si>
  <si>
    <t xml:space="preserve">ARIANA MARIA FERNANDO DE MELO           </t>
  </si>
  <si>
    <t>2110102961</t>
  </si>
  <si>
    <t xml:space="preserve">ARTUR ISIDORO DOS SANTOS NETO           </t>
  </si>
  <si>
    <t>2110102962</t>
  </si>
  <si>
    <t xml:space="preserve">GILDENOR PEREIRA LEITE FILHO            </t>
  </si>
  <si>
    <t>2110102963</t>
  </si>
  <si>
    <t xml:space="preserve">JAYRA DOS SANTOS COSTA                  </t>
  </si>
  <si>
    <t>2110102964</t>
  </si>
  <si>
    <t xml:space="preserve">MARIA LUCIANA COSTA SILVA               </t>
  </si>
  <si>
    <t>2110102966</t>
  </si>
  <si>
    <t xml:space="preserve">SINEIDE DO NASCIMENTO ARAUJO            </t>
  </si>
  <si>
    <t>2110102967</t>
  </si>
  <si>
    <t xml:space="preserve">SIMONE MEIRELES MOTA SANTOS             </t>
  </si>
  <si>
    <t>2110102968</t>
  </si>
  <si>
    <t xml:space="preserve">ROBERTO DOS SANTOS SILVA                </t>
  </si>
  <si>
    <t>2110102970</t>
  </si>
  <si>
    <t xml:space="preserve">JANECLEIDE FERREIRA DE OLIVEIRA         </t>
  </si>
  <si>
    <t>2110102971</t>
  </si>
  <si>
    <t xml:space="preserve">ANDRÉ LUIZ ACIOLY ALBUQUERQUE           </t>
  </si>
  <si>
    <t>2110301010</t>
  </si>
  <si>
    <t xml:space="preserve">ISS a Recohler                          </t>
  </si>
  <si>
    <t xml:space="preserve">Serviços Postais e Malotes              </t>
  </si>
  <si>
    <t>Locação de Equipamentos de Som e Projeçã</t>
  </si>
  <si>
    <t>Locação de Equipamentos Para Feiras e Ev</t>
  </si>
  <si>
    <t xml:space="preserve">Pastas e Bolsas Personalizadas          </t>
  </si>
  <si>
    <t>4140101999</t>
  </si>
  <si>
    <t xml:space="preserve">Outras Receitas Diversas                </t>
  </si>
  <si>
    <t>DEMONSTRAÇÃO DAS MUTAÇÕES DO PATRIMÔNIO SOCIAL - 30/06/2018</t>
  </si>
  <si>
    <t>Saldo 30/06/2018</t>
  </si>
  <si>
    <t>EM 30 DE JUNHO DE 2018</t>
  </si>
  <si>
    <t>06/2018</t>
  </si>
  <si>
    <t>Marcos Antônio Braga da Rocha</t>
  </si>
  <si>
    <t>Selma Maria Lessa de Moura</t>
  </si>
  <si>
    <t>Contadora – CRC/AL -4153/O-0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</si>
</sst>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[$-F800]dddd\,\ mmmm\ dd\,\ yyyy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name val="Arial"/>
      <family val="2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i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theme="1"/>
      <name val="Garamond"/>
      <family val="1"/>
    </font>
    <font>
      <sz val="10"/>
      <name val="Arial"/>
      <family val="2"/>
    </font>
    <font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40">
    <border>
      <left/>
      <right/>
      <top/>
      <bottom/>
      <diagonal/>
    </border>
    <border>
      <left/>
      <right style="double">
        <color auto="1"/>
      </right>
      <top/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0" fontId="31" fillId="0" borderId="0"/>
  </cellStyleXfs>
  <cellXfs count="351">
    <xf numFmtId="0" fontId="0" fillId="0" borderId="0" xfId="0"/>
    <xf numFmtId="43" fontId="0" fillId="0" borderId="0" xfId="1" applyFont="1"/>
    <xf numFmtId="0" fontId="2" fillId="0" borderId="0" xfId="0" applyFont="1"/>
    <xf numFmtId="0" fontId="2" fillId="2" borderId="0" xfId="0" applyFont="1" applyFill="1"/>
    <xf numFmtId="43" fontId="2" fillId="2" borderId="0" xfId="1" applyFont="1" applyFill="1"/>
    <xf numFmtId="0" fontId="0" fillId="0" borderId="0" xfId="0" applyBorder="1"/>
    <xf numFmtId="0" fontId="2" fillId="0" borderId="1" xfId="0" applyFont="1" applyBorder="1" applyAlignment="1"/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 applyAlignment="1">
      <alignment horizontal="left"/>
    </xf>
    <xf numFmtId="0" fontId="0" fillId="0" borderId="0" xfId="0" applyFill="1" applyBorder="1"/>
    <xf numFmtId="43" fontId="0" fillId="0" borderId="1" xfId="0" applyNumberFormat="1" applyBorder="1"/>
    <xf numFmtId="0" fontId="0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43" fontId="0" fillId="0" borderId="0" xfId="0" applyNumberFormat="1" applyBorder="1"/>
    <xf numFmtId="0" fontId="0" fillId="0" borderId="5" xfId="0" applyBorder="1"/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164" fontId="2" fillId="0" borderId="0" xfId="1" applyNumberFormat="1" applyFont="1" applyBorder="1"/>
    <xf numFmtId="164" fontId="0" fillId="0" borderId="0" xfId="1" applyNumberFormat="1" applyFont="1" applyBorder="1"/>
    <xf numFmtId="164" fontId="0" fillId="0" borderId="0" xfId="0" applyNumberFormat="1" applyBorder="1"/>
    <xf numFmtId="164" fontId="2" fillId="0" borderId="0" xfId="1" applyNumberFormat="1" applyFont="1" applyBorder="1" applyAlignment="1">
      <alignment horizontal="center"/>
    </xf>
    <xf numFmtId="164" fontId="2" fillId="0" borderId="0" xfId="0" applyNumberFormat="1" applyFont="1" applyBorder="1"/>
    <xf numFmtId="164" fontId="5" fillId="0" borderId="0" xfId="1" applyNumberFormat="1" applyFont="1" applyBorder="1"/>
    <xf numFmtId="0" fontId="3" fillId="3" borderId="7" xfId="0" applyFont="1" applyFill="1" applyBorder="1" applyAlignment="1">
      <alignment horizontal="center"/>
    </xf>
    <xf numFmtId="0" fontId="2" fillId="0" borderId="6" xfId="0" applyFont="1" applyBorder="1"/>
    <xf numFmtId="164" fontId="2" fillId="0" borderId="1" xfId="1" applyNumberFormat="1" applyFont="1" applyBorder="1"/>
    <xf numFmtId="0" fontId="0" fillId="0" borderId="6" xfId="0" applyBorder="1"/>
    <xf numFmtId="164" fontId="0" fillId="0" borderId="1" xfId="1" applyNumberFormat="1" applyFont="1" applyBorder="1"/>
    <xf numFmtId="0" fontId="0" fillId="0" borderId="6" xfId="0" applyFill="1" applyBorder="1"/>
    <xf numFmtId="164" fontId="2" fillId="0" borderId="1" xfId="1" applyNumberFormat="1" applyFont="1" applyBorder="1" applyAlignment="1">
      <alignment horizontal="center"/>
    </xf>
    <xf numFmtId="164" fontId="0" fillId="0" borderId="1" xfId="0" applyNumberFormat="1" applyBorder="1"/>
    <xf numFmtId="0" fontId="0" fillId="0" borderId="6" xfId="0" applyFont="1" applyBorder="1" applyAlignment="1">
      <alignment horizontal="left" vertical="center" wrapText="1"/>
    </xf>
    <xf numFmtId="164" fontId="2" fillId="0" borderId="1" xfId="0" applyNumberFormat="1" applyFont="1" applyBorder="1"/>
    <xf numFmtId="0" fontId="5" fillId="0" borderId="6" xfId="0" applyFont="1" applyBorder="1" applyAlignment="1">
      <alignment horizontal="center"/>
    </xf>
    <xf numFmtId="164" fontId="5" fillId="0" borderId="1" xfId="1" applyNumberFormat="1" applyFont="1" applyBorder="1"/>
    <xf numFmtId="0" fontId="4" fillId="0" borderId="8" xfId="0" applyFont="1" applyBorder="1"/>
    <xf numFmtId="164" fontId="4" fillId="0" borderId="5" xfId="1" applyNumberFormat="1" applyFont="1" applyBorder="1"/>
    <xf numFmtId="0" fontId="0" fillId="0" borderId="7" xfId="0" applyBorder="1"/>
    <xf numFmtId="0" fontId="3" fillId="3" borderId="6" xfId="0" applyFont="1" applyFill="1" applyBorder="1" applyAlignment="1">
      <alignment horizontal="center"/>
    </xf>
    <xf numFmtId="43" fontId="0" fillId="0" borderId="1" xfId="1" applyFont="1" applyBorder="1"/>
    <xf numFmtId="0" fontId="0" fillId="0" borderId="6" xfId="0" applyBorder="1" applyAlignment="1">
      <alignment horizontal="left"/>
    </xf>
    <xf numFmtId="0" fontId="4" fillId="0" borderId="6" xfId="0" applyFont="1" applyBorder="1"/>
    <xf numFmtId="164" fontId="4" fillId="0" borderId="1" xfId="1" applyNumberFormat="1" applyFont="1" applyBorder="1"/>
    <xf numFmtId="0" fontId="5" fillId="4" borderId="6" xfId="0" applyFont="1" applyFill="1" applyBorder="1" applyAlignment="1">
      <alignment horizontal="left" vertical="top"/>
    </xf>
    <xf numFmtId="164" fontId="0" fillId="4" borderId="1" xfId="1" applyNumberFormat="1" applyFont="1" applyFill="1" applyBorder="1"/>
    <xf numFmtId="0" fontId="0" fillId="5" borderId="0" xfId="0" applyFill="1" applyBorder="1"/>
    <xf numFmtId="0" fontId="0" fillId="6" borderId="0" xfId="0" applyFill="1" applyBorder="1" applyAlignment="1">
      <alignment horizontal="left"/>
    </xf>
    <xf numFmtId="0" fontId="0" fillId="6" borderId="0" xfId="0" applyFill="1" applyAlignment="1">
      <alignment horizontal="left"/>
    </xf>
    <xf numFmtId="0" fontId="0" fillId="6" borderId="0" xfId="0" applyFill="1" applyBorder="1"/>
    <xf numFmtId="164" fontId="0" fillId="0" borderId="0" xfId="1" applyNumberFormat="1" applyFont="1" applyFill="1" applyBorder="1"/>
    <xf numFmtId="164" fontId="0" fillId="0" borderId="0" xfId="1" applyNumberFormat="1" applyFont="1" applyBorder="1" applyAlignment="1">
      <alignment horizontal="center"/>
    </xf>
    <xf numFmtId="164" fontId="1" fillId="0" borderId="0" xfId="1" applyNumberFormat="1" applyFont="1" applyBorder="1"/>
    <xf numFmtId="164" fontId="2" fillId="0" borderId="0" xfId="0" applyNumberFormat="1" applyFont="1" applyBorder="1" applyAlignment="1"/>
    <xf numFmtId="164" fontId="6" fillId="0" borderId="0" xfId="1" applyNumberFormat="1" applyFont="1" applyBorder="1"/>
    <xf numFmtId="164" fontId="7" fillId="0" borderId="0" xfId="1" applyNumberFormat="1" applyFont="1" applyBorder="1"/>
    <xf numFmtId="43" fontId="0" fillId="0" borderId="0" xfId="0" applyNumberFormat="1"/>
    <xf numFmtId="0" fontId="2" fillId="7" borderId="0" xfId="0" applyFont="1" applyFill="1" applyBorder="1" applyAlignment="1"/>
    <xf numFmtId="0" fontId="2" fillId="7" borderId="0" xfId="0" applyFont="1" applyFill="1" applyBorder="1" applyAlignment="1">
      <alignment horizontal="center"/>
    </xf>
    <xf numFmtId="0" fontId="2" fillId="3" borderId="0" xfId="0" applyFont="1" applyFill="1" applyBorder="1"/>
    <xf numFmtId="0" fontId="0" fillId="7" borderId="0" xfId="0" applyFill="1" applyBorder="1"/>
    <xf numFmtId="43" fontId="0" fillId="7" borderId="0" xfId="1" applyFont="1" applyFill="1" applyBorder="1"/>
    <xf numFmtId="0" fontId="6" fillId="7" borderId="0" xfId="0" applyFont="1" applyFill="1" applyBorder="1"/>
    <xf numFmtId="43" fontId="2" fillId="7" borderId="0" xfId="1" applyFont="1" applyFill="1" applyBorder="1"/>
    <xf numFmtId="0" fontId="2" fillId="7" borderId="0" xfId="0" applyFont="1" applyFill="1" applyBorder="1"/>
    <xf numFmtId="0" fontId="0" fillId="0" borderId="8" xfId="0" applyBorder="1"/>
    <xf numFmtId="0" fontId="0" fillId="0" borderId="4" xfId="0" applyBorder="1"/>
    <xf numFmtId="0" fontId="0" fillId="0" borderId="0" xfId="0" applyAlignment="1">
      <alignment horizontal="center"/>
    </xf>
    <xf numFmtId="0" fontId="0" fillId="6" borderId="0" xfId="0" applyFont="1" applyFill="1" applyAlignment="1">
      <alignment horizontal="left"/>
    </xf>
    <xf numFmtId="0" fontId="0" fillId="4" borderId="0" xfId="0" applyFill="1" applyBorder="1"/>
    <xf numFmtId="164" fontId="0" fillId="4" borderId="0" xfId="1" applyNumberFormat="1" applyFont="1" applyFill="1" applyBorder="1"/>
    <xf numFmtId="0" fontId="2" fillId="7" borderId="1" xfId="0" applyFont="1" applyFill="1" applyBorder="1" applyAlignment="1">
      <alignment horizontal="center"/>
    </xf>
    <xf numFmtId="164" fontId="0" fillId="7" borderId="1" xfId="1" applyNumberFormat="1" applyFont="1" applyFill="1" applyBorder="1"/>
    <xf numFmtId="164" fontId="6" fillId="7" borderId="1" xfId="1" applyNumberFormat="1" applyFont="1" applyFill="1" applyBorder="1"/>
    <xf numFmtId="164" fontId="0" fillId="0" borderId="5" xfId="0" applyNumberFormat="1" applyBorder="1"/>
    <xf numFmtId="164" fontId="2" fillId="5" borderId="1" xfId="1" applyNumberFormat="1" applyFont="1" applyFill="1" applyBorder="1"/>
    <xf numFmtId="0" fontId="2" fillId="5" borderId="0" xfId="0" applyFont="1" applyFill="1" applyBorder="1"/>
    <xf numFmtId="164" fontId="2" fillId="5" borderId="0" xfId="0" applyNumberFormat="1" applyFont="1" applyFill="1" applyBorder="1"/>
    <xf numFmtId="0" fontId="0" fillId="4" borderId="0" xfId="0" applyFill="1"/>
    <xf numFmtId="0" fontId="9" fillId="5" borderId="0" xfId="0" applyFont="1" applyFill="1" applyAlignment="1">
      <alignment horizontal="center"/>
    </xf>
    <xf numFmtId="0" fontId="2" fillId="5" borderId="0" xfId="0" applyFont="1" applyFill="1" applyAlignment="1">
      <alignment horizontal="left"/>
    </xf>
    <xf numFmtId="164" fontId="2" fillId="5" borderId="0" xfId="0" applyNumberFormat="1" applyFont="1" applyFill="1"/>
    <xf numFmtId="0" fontId="0" fillId="0" borderId="6" xfId="0" applyFont="1" applyBorder="1"/>
    <xf numFmtId="43" fontId="0" fillId="0" borderId="0" xfId="1" applyFont="1" applyBorder="1"/>
    <xf numFmtId="43" fontId="0" fillId="0" borderId="1" xfId="1" applyNumberFormat="1" applyFont="1" applyBorder="1"/>
    <xf numFmtId="164" fontId="0" fillId="0" borderId="1" xfId="1" applyNumberFormat="1" applyFont="1" applyFill="1" applyBorder="1"/>
    <xf numFmtId="164" fontId="6" fillId="0" borderId="0" xfId="1" applyNumberFormat="1" applyFont="1" applyFill="1" applyBorder="1"/>
    <xf numFmtId="164" fontId="6" fillId="0" borderId="0" xfId="1" applyNumberFormat="1" applyFont="1" applyBorder="1" applyAlignment="1">
      <alignment horizontal="center"/>
    </xf>
    <xf numFmtId="43" fontId="0" fillId="0" borderId="0" xfId="1" applyFont="1" applyProtection="1">
      <protection locked="0"/>
    </xf>
    <xf numFmtId="0" fontId="0" fillId="0" borderId="0" xfId="0" applyProtection="1">
      <protection locked="0"/>
    </xf>
    <xf numFmtId="0" fontId="2" fillId="7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6" fillId="0" borderId="1" xfId="1" applyNumberFormat="1" applyFont="1" applyBorder="1"/>
    <xf numFmtId="43" fontId="10" fillId="0" borderId="0" xfId="0" applyNumberFormat="1" applyFont="1" applyBorder="1"/>
    <xf numFmtId="0" fontId="10" fillId="0" borderId="0" xfId="0" applyFont="1" applyBorder="1"/>
    <xf numFmtId="0" fontId="2" fillId="0" borderId="0" xfId="0" applyFont="1" applyBorder="1" applyAlignment="1"/>
    <xf numFmtId="0" fontId="0" fillId="0" borderId="10" xfId="0" applyBorder="1"/>
    <xf numFmtId="0" fontId="3" fillId="3" borderId="10" xfId="0" applyFont="1" applyFill="1" applyBorder="1" applyAlignment="1">
      <alignment horizontal="left"/>
    </xf>
    <xf numFmtId="0" fontId="2" fillId="0" borderId="10" xfId="0" applyFont="1" applyBorder="1"/>
    <xf numFmtId="164" fontId="2" fillId="0" borderId="10" xfId="1" applyNumberFormat="1" applyFont="1" applyBorder="1"/>
    <xf numFmtId="0" fontId="0" fillId="0" borderId="10" xfId="0" applyFont="1" applyBorder="1"/>
    <xf numFmtId="164" fontId="0" fillId="0" borderId="10" xfId="1" applyNumberFormat="1" applyFont="1" applyBorder="1"/>
    <xf numFmtId="0" fontId="0" fillId="0" borderId="10" xfId="0" applyBorder="1" applyAlignment="1">
      <alignment horizontal="left"/>
    </xf>
    <xf numFmtId="0" fontId="0" fillId="0" borderId="10" xfId="0" applyFill="1" applyBorder="1"/>
    <xf numFmtId="164" fontId="6" fillId="0" borderId="10" xfId="1" applyNumberFormat="1" applyFont="1" applyBorder="1"/>
    <xf numFmtId="0" fontId="4" fillId="0" borderId="10" xfId="0" applyFont="1" applyBorder="1"/>
    <xf numFmtId="164" fontId="4" fillId="0" borderId="10" xfId="1" applyNumberFormat="1" applyFont="1" applyBorder="1"/>
    <xf numFmtId="164" fontId="0" fillId="0" borderId="10" xfId="0" applyNumberFormat="1" applyBorder="1"/>
    <xf numFmtId="0" fontId="3" fillId="3" borderId="10" xfId="0" applyFont="1" applyFill="1" applyBorder="1" applyAlignment="1">
      <alignment horizontal="center"/>
    </xf>
    <xf numFmtId="164" fontId="2" fillId="0" borderId="10" xfId="1" applyNumberFormat="1" applyFont="1" applyBorder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164" fontId="2" fillId="0" borderId="10" xfId="0" applyNumberFormat="1" applyFont="1" applyBorder="1"/>
    <xf numFmtId="0" fontId="5" fillId="0" borderId="10" xfId="0" applyFont="1" applyBorder="1" applyAlignment="1">
      <alignment horizontal="center"/>
    </xf>
    <xf numFmtId="43" fontId="0" fillId="0" borderId="10" xfId="1" applyNumberFormat="1" applyFont="1" applyBorder="1"/>
    <xf numFmtId="0" fontId="5" fillId="4" borderId="10" xfId="0" applyFont="1" applyFill="1" applyBorder="1" applyAlignment="1">
      <alignment horizontal="left" vertical="top"/>
    </xf>
    <xf numFmtId="164" fontId="0" fillId="4" borderId="10" xfId="1" applyNumberFormat="1" applyFont="1" applyFill="1" applyBorder="1"/>
    <xf numFmtId="164" fontId="5" fillId="0" borderId="10" xfId="1" applyNumberFormat="1" applyFont="1" applyBorder="1"/>
    <xf numFmtId="164" fontId="2" fillId="5" borderId="0" xfId="0" applyNumberFormat="1" applyFont="1" applyFill="1" applyBorder="1" applyAlignment="1">
      <alignment horizontal="right"/>
    </xf>
    <xf numFmtId="0" fontId="0" fillId="0" borderId="9" xfId="0" applyBorder="1"/>
    <xf numFmtId="164" fontId="2" fillId="0" borderId="13" xfId="1" applyNumberFormat="1" applyFont="1" applyBorder="1"/>
    <xf numFmtId="164" fontId="0" fillId="0" borderId="13" xfId="1" applyNumberFormat="1" applyFont="1" applyBorder="1"/>
    <xf numFmtId="164" fontId="2" fillId="0" borderId="13" xfId="0" applyNumberFormat="1" applyFont="1" applyBorder="1"/>
    <xf numFmtId="43" fontId="0" fillId="0" borderId="13" xfId="1" applyNumberFormat="1" applyFont="1" applyBorder="1"/>
    <xf numFmtId="164" fontId="5" fillId="0" borderId="13" xfId="1" applyNumberFormat="1" applyFont="1" applyBorder="1"/>
    <xf numFmtId="164" fontId="4" fillId="0" borderId="14" xfId="1" applyNumberFormat="1" applyFont="1" applyBorder="1"/>
    <xf numFmtId="0" fontId="0" fillId="0" borderId="13" xfId="0" applyBorder="1"/>
    <xf numFmtId="14" fontId="3" fillId="3" borderId="13" xfId="0" applyNumberFormat="1" applyFont="1" applyFill="1" applyBorder="1" applyAlignment="1">
      <alignment horizontal="center"/>
    </xf>
    <xf numFmtId="164" fontId="0" fillId="4" borderId="13" xfId="1" applyNumberFormat="1" applyFont="1" applyFill="1" applyBorder="1"/>
    <xf numFmtId="14" fontId="3" fillId="3" borderId="10" xfId="0" applyNumberFormat="1" applyFont="1" applyFill="1" applyBorder="1" applyAlignment="1">
      <alignment horizontal="center"/>
    </xf>
    <xf numFmtId="0" fontId="11" fillId="7" borderId="0" xfId="0" applyFont="1" applyFill="1"/>
    <xf numFmtId="0" fontId="11" fillId="7" borderId="2" xfId="0" applyFont="1" applyFill="1" applyBorder="1"/>
    <xf numFmtId="0" fontId="12" fillId="7" borderId="0" xfId="0" applyFont="1" applyFill="1" applyBorder="1" applyAlignment="1">
      <alignment horizontal="center"/>
    </xf>
    <xf numFmtId="0" fontId="13" fillId="3" borderId="0" xfId="0" applyFont="1" applyFill="1" applyBorder="1"/>
    <xf numFmtId="0" fontId="0" fillId="7" borderId="0" xfId="0" applyFont="1" applyFill="1" applyBorder="1"/>
    <xf numFmtId="0" fontId="12" fillId="7" borderId="4" xfId="0" applyFont="1" applyFill="1" applyBorder="1"/>
    <xf numFmtId="0" fontId="12" fillId="7" borderId="0" xfId="0" applyFont="1" applyFill="1"/>
    <xf numFmtId="0" fontId="13" fillId="0" borderId="0" xfId="0" applyFont="1"/>
    <xf numFmtId="164" fontId="6" fillId="7" borderId="0" xfId="0" applyNumberFormat="1" applyFont="1" applyFill="1" applyBorder="1"/>
    <xf numFmtId="164" fontId="0" fillId="7" borderId="0" xfId="0" applyNumberFormat="1" applyFont="1" applyFill="1" applyBorder="1"/>
    <xf numFmtId="164" fontId="2" fillId="7" borderId="19" xfId="0" applyNumberFormat="1" applyFont="1" applyFill="1" applyBorder="1"/>
    <xf numFmtId="164" fontId="2" fillId="7" borderId="0" xfId="0" applyNumberFormat="1" applyFont="1" applyFill="1" applyBorder="1"/>
    <xf numFmtId="164" fontId="0" fillId="7" borderId="0" xfId="1" applyNumberFormat="1" applyFont="1" applyFill="1" applyBorder="1"/>
    <xf numFmtId="164" fontId="0" fillId="7" borderId="22" xfId="1" applyNumberFormat="1" applyFont="1" applyFill="1" applyBorder="1"/>
    <xf numFmtId="164" fontId="2" fillId="7" borderId="0" xfId="1" applyNumberFormat="1" applyFont="1" applyFill="1" applyBorder="1"/>
    <xf numFmtId="0" fontId="0" fillId="3" borderId="10" xfId="0" applyFill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horizontal="center"/>
    </xf>
    <xf numFmtId="0" fontId="12" fillId="5" borderId="0" xfId="0" applyFont="1" applyFill="1"/>
    <xf numFmtId="165" fontId="0" fillId="0" borderId="0" xfId="0" applyNumberFormat="1"/>
    <xf numFmtId="0" fontId="0" fillId="0" borderId="0" xfId="0" applyFont="1"/>
    <xf numFmtId="43" fontId="0" fillId="0" borderId="0" xfId="0" applyNumberFormat="1" applyFont="1"/>
    <xf numFmtId="0" fontId="0" fillId="0" borderId="0" xfId="0" applyFont="1" applyBorder="1"/>
    <xf numFmtId="0" fontId="0" fillId="0" borderId="7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1" xfId="0" applyFont="1" applyBorder="1"/>
    <xf numFmtId="0" fontId="0" fillId="0" borderId="8" xfId="0" applyFont="1" applyBorder="1"/>
    <xf numFmtId="0" fontId="0" fillId="0" borderId="0" xfId="0" applyFont="1" applyAlignment="1">
      <alignment horizontal="center"/>
    </xf>
    <xf numFmtId="0" fontId="0" fillId="7" borderId="0" xfId="0" applyFont="1" applyFill="1"/>
    <xf numFmtId="0" fontId="0" fillId="7" borderId="2" xfId="0" applyFont="1" applyFill="1" applyBorder="1"/>
    <xf numFmtId="0" fontId="0" fillId="3" borderId="0" xfId="0" applyFont="1" applyFill="1" applyBorder="1"/>
    <xf numFmtId="0" fontId="2" fillId="7" borderId="4" xfId="0" applyFont="1" applyFill="1" applyBorder="1"/>
    <xf numFmtId="0" fontId="0" fillId="0" borderId="5" xfId="0" applyFont="1" applyBorder="1"/>
    <xf numFmtId="0" fontId="2" fillId="7" borderId="0" xfId="0" applyFont="1" applyFill="1"/>
    <xf numFmtId="0" fontId="12" fillId="3" borderId="4" xfId="0" applyFont="1" applyFill="1" applyBorder="1"/>
    <xf numFmtId="0" fontId="0" fillId="5" borderId="0" xfId="0" applyFill="1"/>
    <xf numFmtId="0" fontId="0" fillId="5" borderId="0" xfId="0" applyFill="1" applyProtection="1">
      <protection locked="0"/>
    </xf>
    <xf numFmtId="0" fontId="0" fillId="8" borderId="0" xfId="0" applyFill="1"/>
    <xf numFmtId="14" fontId="0" fillId="8" borderId="0" xfId="0" applyNumberFormat="1" applyFill="1" applyAlignment="1">
      <alignment horizontal="left"/>
    </xf>
    <xf numFmtId="0" fontId="0" fillId="8" borderId="0" xfId="0" quotePrefix="1" applyFill="1"/>
    <xf numFmtId="0" fontId="0" fillId="7" borderId="0" xfId="0" applyFill="1"/>
    <xf numFmtId="0" fontId="2" fillId="7" borderId="0" xfId="0" applyFont="1" applyFill="1" applyAlignment="1"/>
    <xf numFmtId="0" fontId="2" fillId="0" borderId="0" xfId="0" applyFont="1" applyAlignment="1"/>
    <xf numFmtId="0" fontId="17" fillId="0" borderId="0" xfId="0" applyFont="1" applyFill="1" applyBorder="1"/>
    <xf numFmtId="39" fontId="17" fillId="0" borderId="0" xfId="0" applyNumberFormat="1" applyFont="1" applyFill="1" applyBorder="1"/>
    <xf numFmtId="0" fontId="18" fillId="0" borderId="0" xfId="0" applyFont="1" applyBorder="1"/>
    <xf numFmtId="2" fontId="17" fillId="0" borderId="32" xfId="0" applyNumberFormat="1" applyFont="1" applyFill="1" applyBorder="1" applyAlignment="1">
      <alignment horizontal="center" vertical="center" wrapText="1"/>
    </xf>
    <xf numFmtId="164" fontId="17" fillId="0" borderId="12" xfId="0" applyNumberFormat="1" applyFont="1" applyFill="1" applyBorder="1" applyAlignment="1">
      <alignment horizontal="right"/>
    </xf>
    <xf numFmtId="164" fontId="17" fillId="0" borderId="10" xfId="0" applyNumberFormat="1" applyFont="1" applyFill="1" applyBorder="1" applyAlignment="1">
      <alignment horizontal="right"/>
    </xf>
    <xf numFmtId="43" fontId="17" fillId="0" borderId="10" xfId="0" applyNumberFormat="1" applyFont="1" applyFill="1" applyBorder="1" applyAlignment="1">
      <alignment horizontal="center" vertical="center" wrapText="1"/>
    </xf>
    <xf numFmtId="2" fontId="17" fillId="0" borderId="33" xfId="0" applyNumberFormat="1" applyFont="1" applyFill="1" applyBorder="1" applyAlignment="1">
      <alignment horizontal="center" vertical="center" wrapText="1"/>
    </xf>
    <xf numFmtId="2" fontId="22" fillId="0" borderId="33" xfId="0" applyNumberFormat="1" applyFont="1" applyFill="1" applyBorder="1" applyAlignment="1">
      <alignment horizontal="center" vertical="center" wrapText="1"/>
    </xf>
    <xf numFmtId="164" fontId="17" fillId="0" borderId="10" xfId="0" applyNumberFormat="1" applyFont="1" applyFill="1" applyBorder="1"/>
    <xf numFmtId="39" fontId="17" fillId="0" borderId="10" xfId="0" applyNumberFormat="1" applyFont="1" applyFill="1" applyBorder="1" applyAlignment="1">
      <alignment horizontal="center" vertical="center" wrapText="1"/>
    </xf>
    <xf numFmtId="2" fontId="23" fillId="0" borderId="33" xfId="0" applyNumberFormat="1" applyFont="1" applyFill="1" applyBorder="1" applyAlignment="1">
      <alignment horizontal="center" vertical="center" wrapText="1"/>
    </xf>
    <xf numFmtId="164" fontId="17" fillId="0" borderId="20" xfId="0" applyNumberFormat="1" applyFont="1" applyFill="1" applyBorder="1" applyAlignment="1">
      <alignment horizontal="right"/>
    </xf>
    <xf numFmtId="164" fontId="17" fillId="0" borderId="15" xfId="0" applyNumberFormat="1" applyFont="1" applyFill="1" applyBorder="1" applyAlignment="1">
      <alignment horizontal="right"/>
    </xf>
    <xf numFmtId="43" fontId="17" fillId="0" borderId="15" xfId="0" applyNumberFormat="1" applyFont="1" applyFill="1" applyBorder="1" applyAlignment="1">
      <alignment horizontal="center" vertical="center" wrapText="1"/>
    </xf>
    <xf numFmtId="2" fontId="23" fillId="0" borderId="34" xfId="0" applyNumberFormat="1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7" borderId="15" xfId="0" applyFill="1" applyBorder="1"/>
    <xf numFmtId="0" fontId="0" fillId="7" borderId="15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17" xfId="0" applyFill="1" applyBorder="1"/>
    <xf numFmtId="14" fontId="0" fillId="7" borderId="17" xfId="0" applyNumberFormat="1" applyFill="1" applyBorder="1" applyAlignment="1">
      <alignment horizontal="center"/>
    </xf>
    <xf numFmtId="14" fontId="0" fillId="7" borderId="23" xfId="0" applyNumberFormat="1" applyFill="1" applyBorder="1" applyAlignment="1">
      <alignment horizontal="center"/>
    </xf>
    <xf numFmtId="43" fontId="0" fillId="7" borderId="0" xfId="1" applyFont="1" applyFill="1"/>
    <xf numFmtId="0" fontId="0" fillId="7" borderId="39" xfId="0" applyFill="1" applyBorder="1"/>
    <xf numFmtId="43" fontId="0" fillId="7" borderId="39" xfId="1" applyFont="1" applyFill="1" applyBorder="1"/>
    <xf numFmtId="43" fontId="2" fillId="0" borderId="0" xfId="1" applyFont="1" applyAlignment="1"/>
    <xf numFmtId="43" fontId="6" fillId="7" borderId="39" xfId="1" applyFont="1" applyFill="1" applyBorder="1"/>
    <xf numFmtId="2" fontId="19" fillId="0" borderId="33" xfId="0" applyNumberFormat="1" applyFont="1" applyFill="1" applyBorder="1" applyAlignment="1">
      <alignment horizontal="center" vertical="center" wrapText="1"/>
    </xf>
    <xf numFmtId="39" fontId="20" fillId="0" borderId="10" xfId="0" applyNumberFormat="1" applyFont="1" applyFill="1" applyBorder="1" applyAlignment="1">
      <alignment horizontal="center" vertical="center" wrapText="1"/>
    </xf>
    <xf numFmtId="2" fontId="19" fillId="0" borderId="31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Fill="1"/>
    <xf numFmtId="0" fontId="0" fillId="0" borderId="0" xfId="0" applyFill="1" applyProtection="1">
      <protection locked="0"/>
    </xf>
    <xf numFmtId="43" fontId="0" fillId="0" borderId="0" xfId="0" applyNumberFormat="1" applyFill="1"/>
    <xf numFmtId="17" fontId="2" fillId="3" borderId="1" xfId="0" quotePrefix="1" applyNumberFormat="1" applyFont="1" applyFill="1" applyBorder="1" applyAlignment="1">
      <alignment horizontal="center"/>
    </xf>
    <xf numFmtId="0" fontId="0" fillId="0" borderId="0" xfId="0" applyFont="1" applyFill="1"/>
    <xf numFmtId="43" fontId="0" fillId="0" borderId="0" xfId="0" applyNumberFormat="1" applyFont="1" applyFill="1"/>
    <xf numFmtId="164" fontId="0" fillId="0" borderId="0" xfId="0" applyNumberFormat="1" applyFont="1" applyBorder="1"/>
    <xf numFmtId="0" fontId="0" fillId="2" borderId="0" xfId="0" applyFill="1" applyProtection="1">
      <protection locked="0"/>
    </xf>
    <xf numFmtId="43" fontId="0" fillId="2" borderId="0" xfId="1" applyFont="1" applyFill="1" applyProtection="1">
      <protection locked="0"/>
    </xf>
    <xf numFmtId="0" fontId="24" fillId="0" borderId="0" xfId="0" applyFont="1" applyBorder="1" applyAlignment="1">
      <alignment horizontal="center"/>
    </xf>
    <xf numFmtId="43" fontId="0" fillId="0" borderId="0" xfId="1" applyFont="1" applyFill="1"/>
    <xf numFmtId="43" fontId="2" fillId="0" borderId="0" xfId="1" applyFont="1"/>
    <xf numFmtId="14" fontId="3" fillId="3" borderId="1" xfId="0" applyNumberFormat="1" applyFont="1" applyFill="1" applyBorder="1" applyAlignment="1">
      <alignment horizontal="center"/>
    </xf>
    <xf numFmtId="14" fontId="3" fillId="3" borderId="3" xfId="0" applyNumberFormat="1" applyFont="1" applyFill="1" applyBorder="1" applyAlignment="1">
      <alignment horizontal="center"/>
    </xf>
    <xf numFmtId="43" fontId="2" fillId="7" borderId="0" xfId="0" applyNumberFormat="1" applyFont="1" applyFill="1"/>
    <xf numFmtId="43" fontId="6" fillId="0" borderId="0" xfId="1" applyFont="1" applyProtection="1">
      <protection locked="0"/>
    </xf>
    <xf numFmtId="43" fontId="6" fillId="0" borderId="0" xfId="1" applyFont="1"/>
    <xf numFmtId="0" fontId="2" fillId="0" borderId="0" xfId="0" applyFont="1" applyFill="1"/>
    <xf numFmtId="43" fontId="2" fillId="0" borderId="0" xfId="0" applyNumberFormat="1" applyFont="1" applyFill="1"/>
    <xf numFmtId="2" fontId="0" fillId="0" borderId="0" xfId="0" applyNumberFormat="1" applyFill="1"/>
    <xf numFmtId="164" fontId="0" fillId="0" borderId="0" xfId="1" applyNumberFormat="1" applyFont="1" applyFill="1" applyProtection="1">
      <protection locked="0"/>
    </xf>
    <xf numFmtId="43" fontId="0" fillId="0" borderId="0" xfId="1" applyFont="1" applyFill="1" applyProtection="1">
      <protection locked="0"/>
    </xf>
    <xf numFmtId="0" fontId="0" fillId="0" borderId="0" xfId="0" applyProtection="1">
      <protection locked="0"/>
    </xf>
    <xf numFmtId="0" fontId="3" fillId="9" borderId="0" xfId="0" applyFont="1" applyFill="1" applyBorder="1" applyAlignment="1">
      <alignment horizontal="center"/>
    </xf>
    <xf numFmtId="49" fontId="3" fillId="9" borderId="0" xfId="0" applyNumberFormat="1" applyFont="1" applyFill="1" applyBorder="1" applyAlignment="1">
      <alignment horizontal="center"/>
    </xf>
    <xf numFmtId="14" fontId="14" fillId="9" borderId="0" xfId="0" applyNumberFormat="1" applyFont="1" applyFill="1" applyBorder="1" applyAlignment="1">
      <alignment horizontal="center"/>
    </xf>
    <xf numFmtId="0" fontId="14" fillId="9" borderId="0" xfId="0" applyFont="1" applyFill="1" applyBorder="1" applyAlignment="1">
      <alignment horizontal="center"/>
    </xf>
    <xf numFmtId="49" fontId="3" fillId="9" borderId="0" xfId="1" applyNumberFormat="1" applyFont="1" applyFill="1" applyBorder="1" applyAlignment="1">
      <alignment horizontal="center"/>
    </xf>
    <xf numFmtId="0" fontId="0" fillId="9" borderId="1" xfId="0" applyFill="1" applyBorder="1"/>
    <xf numFmtId="0" fontId="4" fillId="9" borderId="0" xfId="0" applyFont="1" applyFill="1" applyBorder="1"/>
    <xf numFmtId="164" fontId="4" fillId="9" borderId="0" xfId="1" applyNumberFormat="1" applyFont="1" applyFill="1" applyBorder="1"/>
    <xf numFmtId="0" fontId="4" fillId="9" borderId="4" xfId="0" applyFont="1" applyFill="1" applyBorder="1"/>
    <xf numFmtId="43" fontId="4" fillId="9" borderId="4" xfId="1" applyFont="1" applyFill="1" applyBorder="1"/>
    <xf numFmtId="164" fontId="4" fillId="9" borderId="4" xfId="1" applyNumberFormat="1" applyFont="1" applyFill="1" applyBorder="1"/>
    <xf numFmtId="0" fontId="0" fillId="9" borderId="5" xfId="0" applyFill="1" applyBorder="1"/>
    <xf numFmtId="0" fontId="0" fillId="9" borderId="6" xfId="0" applyFont="1" applyFill="1" applyBorder="1"/>
    <xf numFmtId="0" fontId="2" fillId="9" borderId="0" xfId="0" applyFont="1" applyFill="1" applyBorder="1"/>
    <xf numFmtId="0" fontId="2" fillId="9" borderId="0" xfId="0" applyFont="1" applyFill="1" applyBorder="1" applyAlignment="1">
      <alignment horizontal="center"/>
    </xf>
    <xf numFmtId="14" fontId="2" fillId="9" borderId="0" xfId="0" applyNumberFormat="1" applyFont="1" applyFill="1" applyBorder="1" applyAlignment="1">
      <alignment horizontal="center"/>
    </xf>
    <xf numFmtId="0" fontId="0" fillId="9" borderId="1" xfId="0" applyFont="1" applyFill="1" applyBorder="1"/>
    <xf numFmtId="43" fontId="2" fillId="9" borderId="0" xfId="1" applyFont="1" applyFill="1" applyBorder="1"/>
    <xf numFmtId="43" fontId="0" fillId="9" borderId="1" xfId="0" applyNumberFormat="1" applyFont="1" applyFill="1" applyBorder="1"/>
    <xf numFmtId="0" fontId="0" fillId="9" borderId="8" xfId="0" applyFont="1" applyFill="1" applyBorder="1"/>
    <xf numFmtId="0" fontId="0" fillId="9" borderId="4" xfId="0" applyFont="1" applyFill="1" applyBorder="1"/>
    <xf numFmtId="43" fontId="0" fillId="9" borderId="5" xfId="0" applyNumberFormat="1" applyFont="1" applyFill="1" applyBorder="1"/>
    <xf numFmtId="0" fontId="19" fillId="9" borderId="35" xfId="0" applyFont="1" applyFill="1" applyBorder="1" applyAlignment="1">
      <alignment horizontal="center" vertical="center" wrapText="1"/>
    </xf>
    <xf numFmtId="164" fontId="17" fillId="9" borderId="36" xfId="0" applyNumberFormat="1" applyFont="1" applyFill="1" applyBorder="1" applyAlignment="1">
      <alignment horizontal="right"/>
    </xf>
    <xf numFmtId="164" fontId="17" fillId="9" borderId="37" xfId="0" applyNumberFormat="1" applyFont="1" applyFill="1" applyBorder="1" applyAlignment="1">
      <alignment horizontal="right"/>
    </xf>
    <xf numFmtId="39" fontId="20" fillId="9" borderId="38" xfId="0" applyNumberFormat="1" applyFont="1" applyFill="1" applyBorder="1" applyAlignment="1">
      <alignment horizontal="center" vertical="center" wrapText="1"/>
    </xf>
    <xf numFmtId="0" fontId="19" fillId="9" borderId="28" xfId="0" applyFont="1" applyFill="1" applyBorder="1" applyAlignment="1">
      <alignment horizontal="center" vertical="center"/>
    </xf>
    <xf numFmtId="0" fontId="20" fillId="9" borderId="29" xfId="0" applyFont="1" applyFill="1" applyBorder="1" applyAlignment="1">
      <alignment horizontal="center" vertical="center" wrapText="1"/>
    </xf>
    <xf numFmtId="39" fontId="20" fillId="9" borderId="29" xfId="0" applyNumberFormat="1" applyFont="1" applyFill="1" applyBorder="1" applyAlignment="1">
      <alignment horizontal="center" vertical="center" wrapText="1"/>
    </xf>
    <xf numFmtId="39" fontId="20" fillId="9" borderId="30" xfId="0" applyNumberFormat="1" applyFont="1" applyFill="1" applyBorder="1" applyAlignment="1">
      <alignment horizontal="center" vertical="center" wrapText="1"/>
    </xf>
    <xf numFmtId="0" fontId="0" fillId="9" borderId="0" xfId="0" applyFont="1" applyFill="1" applyBorder="1"/>
    <xf numFmtId="0" fontId="2" fillId="9" borderId="1" xfId="0" applyFont="1" applyFill="1" applyBorder="1" applyAlignment="1"/>
    <xf numFmtId="164" fontId="2" fillId="9" borderId="24" xfId="0" applyNumberFormat="1" applyFont="1" applyFill="1" applyBorder="1"/>
    <xf numFmtId="164" fontId="2" fillId="9" borderId="0" xfId="0" applyNumberFormat="1" applyFont="1" applyFill="1" applyBorder="1"/>
    <xf numFmtId="164" fontId="2" fillId="9" borderId="24" xfId="1" applyNumberFormat="1" applyFont="1" applyFill="1" applyBorder="1"/>
    <xf numFmtId="164" fontId="2" fillId="9" borderId="0" xfId="1" applyNumberFormat="1" applyFont="1" applyFill="1" applyBorder="1"/>
    <xf numFmtId="164" fontId="25" fillId="0" borderId="10" xfId="0" applyNumberFormat="1" applyFont="1" applyBorder="1"/>
    <xf numFmtId="164" fontId="25" fillId="7" borderId="0" xfId="0" applyNumberFormat="1" applyFont="1" applyFill="1" applyBorder="1"/>
    <xf numFmtId="43" fontId="4" fillId="2" borderId="0" xfId="1" applyFont="1" applyFill="1"/>
    <xf numFmtId="0" fontId="2" fillId="0" borderId="0" xfId="0" applyFont="1" applyFill="1" applyBorder="1"/>
    <xf numFmtId="43" fontId="4" fillId="0" borderId="0" xfId="1" applyFont="1" applyBorder="1"/>
    <xf numFmtId="43" fontId="2" fillId="0" borderId="0" xfId="0" applyNumberFormat="1" applyFont="1" applyBorder="1"/>
    <xf numFmtId="43" fontId="1" fillId="0" borderId="0" xfId="1" applyFont="1" applyBorder="1"/>
    <xf numFmtId="43" fontId="6" fillId="0" borderId="0" xfId="1" applyFont="1" applyBorder="1"/>
    <xf numFmtId="0" fontId="0" fillId="0" borderId="0" xfId="0" applyFont="1" applyFill="1" applyBorder="1"/>
    <xf numFmtId="0" fontId="6" fillId="0" borderId="0" xfId="0" applyFont="1" applyBorder="1"/>
    <xf numFmtId="43" fontId="2" fillId="0" borderId="0" xfId="1" applyFont="1" applyBorder="1"/>
    <xf numFmtId="43" fontId="2" fillId="9" borderId="0" xfId="0" applyNumberFormat="1" applyFont="1" applyFill="1" applyBorder="1"/>
    <xf numFmtId="0" fontId="26" fillId="0" borderId="0" xfId="0" applyFont="1" applyAlignment="1">
      <alignment horizontal="center" vertical="center" wrapText="1"/>
    </xf>
    <xf numFmtId="0" fontId="28" fillId="7" borderId="0" xfId="0" applyFont="1" applyFill="1"/>
    <xf numFmtId="0" fontId="28" fillId="7" borderId="2" xfId="0" applyFont="1" applyFill="1" applyBorder="1"/>
    <xf numFmtId="0" fontId="29" fillId="7" borderId="0" xfId="0" applyFont="1" applyFill="1" applyBorder="1" applyAlignment="1">
      <alignment horizontal="center"/>
    </xf>
    <xf numFmtId="164" fontId="4" fillId="7" borderId="19" xfId="0" applyNumberFormat="1" applyFont="1" applyFill="1" applyBorder="1"/>
    <xf numFmtId="164" fontId="4" fillId="7" borderId="0" xfId="0" applyNumberFormat="1" applyFont="1" applyFill="1" applyBorder="1"/>
    <xf numFmtId="164" fontId="6" fillId="7" borderId="22" xfId="0" applyNumberFormat="1" applyFont="1" applyFill="1" applyBorder="1"/>
    <xf numFmtId="164" fontId="6" fillId="7" borderId="0" xfId="1" applyNumberFormat="1" applyFont="1" applyFill="1" applyBorder="1"/>
    <xf numFmtId="164" fontId="4" fillId="7" borderId="0" xfId="1" applyNumberFormat="1" applyFont="1" applyFill="1" applyBorder="1"/>
    <xf numFmtId="164" fontId="4" fillId="7" borderId="24" xfId="0" applyNumberFormat="1" applyFont="1" applyFill="1" applyBorder="1"/>
    <xf numFmtId="164" fontId="4" fillId="7" borderId="24" xfId="1" applyNumberFormat="1" applyFont="1" applyFill="1" applyBorder="1"/>
    <xf numFmtId="0" fontId="29" fillId="7" borderId="4" xfId="0" applyFont="1" applyFill="1" applyBorder="1"/>
    <xf numFmtId="0" fontId="6" fillId="0" borderId="0" xfId="0" applyFont="1"/>
    <xf numFmtId="43" fontId="29" fillId="5" borderId="0" xfId="0" applyNumberFormat="1" applyFont="1" applyFill="1" applyAlignment="1">
      <alignment horizontal="right"/>
    </xf>
    <xf numFmtId="0" fontId="29" fillId="7" borderId="0" xfId="0" applyFont="1" applyFill="1"/>
    <xf numFmtId="43" fontId="30" fillId="0" borderId="0" xfId="0" applyNumberFormat="1" applyFont="1"/>
    <xf numFmtId="164" fontId="6" fillId="0" borderId="10" xfId="0" applyNumberFormat="1" applyFont="1" applyBorder="1"/>
    <xf numFmtId="0" fontId="6" fillId="0" borderId="10" xfId="0" applyFont="1" applyBorder="1"/>
    <xf numFmtId="0" fontId="6" fillId="3" borderId="10" xfId="0" applyFont="1" applyFill="1" applyBorder="1"/>
    <xf numFmtId="164" fontId="4" fillId="0" borderId="10" xfId="0" applyNumberFormat="1" applyFont="1" applyBorder="1"/>
    <xf numFmtId="164" fontId="4" fillId="5" borderId="0" xfId="0" applyNumberFormat="1" applyFont="1" applyFill="1" applyBorder="1" applyAlignment="1">
      <alignment horizontal="right"/>
    </xf>
    <xf numFmtId="164" fontId="1" fillId="0" borderId="10" xfId="1" applyNumberFormat="1" applyFont="1" applyBorder="1"/>
    <xf numFmtId="0" fontId="31" fillId="0" borderId="0" xfId="4"/>
    <xf numFmtId="43" fontId="31" fillId="0" borderId="0" xfId="1" applyFont="1"/>
    <xf numFmtId="17" fontId="3" fillId="3" borderId="0" xfId="0" quotePrefix="1" applyNumberFormat="1" applyFont="1" applyFill="1" applyBorder="1" applyAlignment="1">
      <alignment horizontal="center"/>
    </xf>
    <xf numFmtId="0" fontId="31" fillId="0" borderId="0" xfId="4"/>
    <xf numFmtId="164" fontId="4" fillId="0" borderId="0" xfId="1" applyNumberFormat="1" applyFont="1" applyBorder="1"/>
    <xf numFmtId="0" fontId="26" fillId="0" borderId="0" xfId="0" applyFont="1" applyAlignment="1">
      <alignment horizontal="center" vertical="center" wrapText="1"/>
    </xf>
    <xf numFmtId="0" fontId="2" fillId="7" borderId="0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3" fontId="8" fillId="0" borderId="0" xfId="0" applyNumberFormat="1" applyFont="1" applyBorder="1" applyAlignment="1">
      <alignment horizontal="center"/>
    </xf>
    <xf numFmtId="0" fontId="2" fillId="7" borderId="0" xfId="0" applyFont="1" applyFill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7" borderId="39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0" fillId="7" borderId="18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horizontal="left" vertical="center" wrapText="1"/>
    </xf>
    <xf numFmtId="0" fontId="2" fillId="3" borderId="20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left" vertical="center" wrapText="1"/>
    </xf>
    <xf numFmtId="0" fontId="2" fillId="3" borderId="22" xfId="0" applyFont="1" applyFill="1" applyBorder="1" applyAlignment="1">
      <alignment horizontal="left" vertical="center" wrapText="1"/>
    </xf>
    <xf numFmtId="0" fontId="2" fillId="3" borderId="23" xfId="0" applyFont="1" applyFill="1" applyBorder="1" applyAlignment="1">
      <alignment horizontal="left" vertical="center" wrapText="1"/>
    </xf>
    <xf numFmtId="0" fontId="2" fillId="7" borderId="4" xfId="0" applyFont="1" applyFill="1" applyBorder="1" applyAlignment="1">
      <alignment horizontal="right"/>
    </xf>
    <xf numFmtId="0" fontId="20" fillId="0" borderId="25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" fillId="7" borderId="0" xfId="0" applyFont="1" applyFill="1" applyBorder="1" applyAlignment="1"/>
    <xf numFmtId="0" fontId="0" fillId="0" borderId="0" xfId="0" applyFont="1" applyAlignment="1">
      <alignment horizontal="center"/>
    </xf>
  </cellXfs>
  <cellStyles count="5">
    <cellStyle name="Normal" xfId="0" builtinId="0"/>
    <cellStyle name="Normal 2" xfId="3"/>
    <cellStyle name="Normal 3" xfId="4"/>
    <cellStyle name="Vírgula" xfId="1" builtinId="3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34</xdr:row>
      <xdr:rowOff>0</xdr:rowOff>
    </xdr:from>
    <xdr:to>
      <xdr:col>3</xdr:col>
      <xdr:colOff>0</xdr:colOff>
      <xdr:row>40</xdr:row>
      <xdr:rowOff>38100</xdr:rowOff>
    </xdr:to>
    <xdr:pic>
      <xdr:nvPicPr>
        <xdr:cNvPr id="4" name="Imagem 3" descr="C:\Users\jose.mezencio\Pictures\NICÉDI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6477000"/>
          <a:ext cx="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0</xdr:colOff>
      <xdr:row>37</xdr:row>
      <xdr:rowOff>133350</xdr:rowOff>
    </xdr:to>
    <xdr:pic>
      <xdr:nvPicPr>
        <xdr:cNvPr id="6" name="Imagem 5" descr="C:\Users\jose.mezencio\Pictures\NICÉDI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6477000"/>
          <a:ext cx="0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tabColor rgb="FF00B0F0"/>
  </sheetPr>
  <dimension ref="A3:D5"/>
  <sheetViews>
    <sheetView showGridLines="0" workbookViewId="0">
      <selection activeCell="B4" sqref="B4"/>
    </sheetView>
  </sheetViews>
  <sheetFormatPr defaultRowHeight="14.5" x14ac:dyDescent="0.35"/>
  <cols>
    <col min="2" max="2" width="19.1796875" bestFit="1" customWidth="1"/>
  </cols>
  <sheetData>
    <row r="3" spans="1:4" x14ac:dyDescent="0.35">
      <c r="A3" s="170" t="s">
        <v>532</v>
      </c>
      <c r="B3" s="170" t="s">
        <v>1231</v>
      </c>
      <c r="C3" s="170" t="str">
        <f>LEFT(B3,3)</f>
        <v>MAR</v>
      </c>
      <c r="D3" s="151"/>
    </row>
    <row r="4" spans="1:4" ht="15" x14ac:dyDescent="0.25">
      <c r="A4" s="170"/>
      <c r="B4" s="171">
        <v>43281</v>
      </c>
      <c r="C4" s="172" t="s">
        <v>533</v>
      </c>
    </row>
    <row r="5" spans="1:4" x14ac:dyDescent="0.35">
      <c r="A5" s="170"/>
      <c r="B5" s="170" t="s">
        <v>1232</v>
      </c>
      <c r="C5" s="170" t="str">
        <f>RIGHT(B5,4)</f>
        <v>2018</v>
      </c>
    </row>
  </sheetData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9"/>
  <dimension ref="A1:I69"/>
  <sheetViews>
    <sheetView showGridLines="0" topLeftCell="A49" zoomScaleNormal="100" workbookViewId="0">
      <selection activeCell="D67" sqref="D67:F69"/>
    </sheetView>
  </sheetViews>
  <sheetFormatPr defaultRowHeight="14.5" x14ac:dyDescent="0.35"/>
  <cols>
    <col min="1" max="1" width="11" bestFit="1" customWidth="1"/>
    <col min="2" max="2" width="1" customWidth="1"/>
    <col min="3" max="3" width="60.7265625" customWidth="1"/>
    <col min="4" max="4" width="11.453125" customWidth="1"/>
    <col min="5" max="5" width="15.7265625" style="294" customWidth="1"/>
    <col min="6" max="6" width="1" customWidth="1"/>
    <col min="7" max="7" width="5.54296875" customWidth="1"/>
    <col min="8" max="8" width="9" bestFit="1" customWidth="1"/>
    <col min="9" max="9" width="9.54296875" bestFit="1" customWidth="1"/>
  </cols>
  <sheetData>
    <row r="1" spans="1:8" ht="19.5" thickBot="1" x14ac:dyDescent="0.35">
      <c r="C1" s="132"/>
      <c r="D1" s="132"/>
      <c r="E1" s="283"/>
    </row>
    <row r="2" spans="1:8" ht="6" customHeight="1" thickTop="1" x14ac:dyDescent="0.3">
      <c r="A2" s="168"/>
      <c r="B2" s="41"/>
      <c r="C2" s="133"/>
      <c r="D2" s="133"/>
      <c r="E2" s="284"/>
      <c r="F2" s="8"/>
    </row>
    <row r="3" spans="1:8" x14ac:dyDescent="0.35">
      <c r="A3" s="168"/>
      <c r="B3" s="30"/>
      <c r="C3" s="310" t="s">
        <v>490</v>
      </c>
      <c r="D3" s="310"/>
      <c r="E3" s="310"/>
      <c r="F3" s="6"/>
    </row>
    <row r="4" spans="1:8" x14ac:dyDescent="0.35">
      <c r="A4" s="168"/>
      <c r="B4" s="30"/>
      <c r="C4" s="310" t="s">
        <v>491</v>
      </c>
      <c r="D4" s="310"/>
      <c r="E4" s="310"/>
      <c r="F4" s="6"/>
    </row>
    <row r="5" spans="1:8" ht="15" x14ac:dyDescent="0.25">
      <c r="A5" s="168"/>
      <c r="B5" s="30"/>
      <c r="C5" s="310" t="s">
        <v>1559</v>
      </c>
      <c r="D5" s="310"/>
      <c r="E5" s="310"/>
      <c r="F5" s="9"/>
    </row>
    <row r="6" spans="1:8" ht="15" x14ac:dyDescent="0.25">
      <c r="A6" s="168"/>
      <c r="B6" s="30"/>
      <c r="C6" s="310" t="s">
        <v>154</v>
      </c>
      <c r="D6" s="310"/>
      <c r="E6" s="310"/>
      <c r="F6" s="6"/>
    </row>
    <row r="7" spans="1:8" ht="15" x14ac:dyDescent="0.25">
      <c r="A7" s="168"/>
      <c r="B7" s="30"/>
      <c r="C7" s="134"/>
      <c r="D7" s="134"/>
      <c r="E7" s="285"/>
      <c r="F7" s="6"/>
    </row>
    <row r="8" spans="1:8" ht="15.75" x14ac:dyDescent="0.25">
      <c r="A8" s="168"/>
      <c r="B8" s="30"/>
      <c r="C8" s="135"/>
      <c r="D8" s="135"/>
      <c r="E8" s="306" t="s">
        <v>1560</v>
      </c>
      <c r="F8" s="6"/>
    </row>
    <row r="9" spans="1:8" x14ac:dyDescent="0.35">
      <c r="A9" s="168"/>
      <c r="B9" s="30"/>
      <c r="C9" s="67" t="s">
        <v>492</v>
      </c>
      <c r="D9" s="136"/>
      <c r="E9" s="65"/>
      <c r="F9" s="9"/>
    </row>
    <row r="10" spans="1:8" x14ac:dyDescent="0.35">
      <c r="A10" s="168"/>
      <c r="B10" s="30"/>
      <c r="C10" s="136" t="s">
        <v>493</v>
      </c>
      <c r="D10" s="163" t="s">
        <v>494</v>
      </c>
      <c r="E10" s="140">
        <f>DRE_Base!D48</f>
        <v>1018624.46</v>
      </c>
      <c r="F10" s="9"/>
    </row>
    <row r="11" spans="1:8" x14ac:dyDescent="0.35">
      <c r="A11" s="168"/>
      <c r="B11" s="30"/>
      <c r="C11" s="136" t="s">
        <v>495</v>
      </c>
      <c r="D11" s="163" t="s">
        <v>494</v>
      </c>
      <c r="E11" s="140">
        <v>0</v>
      </c>
      <c r="F11" s="9"/>
    </row>
    <row r="12" spans="1:8" x14ac:dyDescent="0.35">
      <c r="A12" s="168"/>
      <c r="B12" s="30"/>
      <c r="C12" s="136" t="s">
        <v>496</v>
      </c>
      <c r="D12" s="163" t="s">
        <v>494</v>
      </c>
      <c r="E12" s="140">
        <f>SUM('Fluxo de Caixa_Base1'!G21,'Fluxo de Caixa_Base1'!I21)</f>
        <v>37459.14</v>
      </c>
      <c r="F12" s="9"/>
    </row>
    <row r="13" spans="1:8" x14ac:dyDescent="0.35">
      <c r="A13" s="168"/>
      <c r="B13" s="30"/>
      <c r="C13" s="136" t="s">
        <v>497</v>
      </c>
      <c r="D13" s="163" t="s">
        <v>494</v>
      </c>
      <c r="E13" s="140">
        <f>'Fluxo de Caixa_Base1'!H23-E44</f>
        <v>619.6</v>
      </c>
      <c r="F13" s="9"/>
      <c r="H13" s="140"/>
    </row>
    <row r="14" spans="1:8" x14ac:dyDescent="0.35">
      <c r="A14" s="168"/>
      <c r="B14" s="30"/>
      <c r="C14" s="136" t="s">
        <v>498</v>
      </c>
      <c r="D14" s="163" t="s">
        <v>494</v>
      </c>
      <c r="E14" s="140">
        <f>'Fluxo de Caixa_Base1'!J24</f>
        <v>0</v>
      </c>
      <c r="F14" s="9"/>
    </row>
    <row r="15" spans="1:8" ht="15" x14ac:dyDescent="0.25">
      <c r="A15" s="168"/>
      <c r="B15" s="30"/>
      <c r="C15" s="136"/>
      <c r="D15" s="62" t="s">
        <v>499</v>
      </c>
      <c r="E15" s="286">
        <f>SUM(E10:E14)</f>
        <v>1056703.2</v>
      </c>
      <c r="F15" s="9"/>
    </row>
    <row r="16" spans="1:8" x14ac:dyDescent="0.35">
      <c r="A16" s="168"/>
      <c r="B16" s="30"/>
      <c r="C16" s="67" t="s">
        <v>500</v>
      </c>
      <c r="D16" s="163"/>
      <c r="E16" s="140"/>
      <c r="F16" s="9"/>
    </row>
    <row r="17" spans="1:9" ht="15" x14ac:dyDescent="0.25">
      <c r="A17" s="168"/>
      <c r="B17" s="30"/>
      <c r="C17" s="136" t="s">
        <v>529</v>
      </c>
      <c r="D17" s="163" t="s">
        <v>501</v>
      </c>
      <c r="E17" s="271">
        <f>IF('Fluxo de Caixa_Base1'!O13&gt;0,-'Fluxo de Caixa_Base1'!O13,-'Fluxo de Caixa_Base1'!O13)</f>
        <v>0</v>
      </c>
      <c r="F17" s="9"/>
    </row>
    <row r="18" spans="1:9" ht="15" x14ac:dyDescent="0.25">
      <c r="A18" s="168"/>
      <c r="B18" s="30"/>
      <c r="C18" s="136" t="s">
        <v>172</v>
      </c>
      <c r="D18" s="163"/>
      <c r="E18" s="140">
        <f>IF('Fluxo de Caixa_Base1'!O14&gt;0,-'Fluxo de Caixa_Base1'!O14,-'Fluxo de Caixa_Base1'!O14)</f>
        <v>-13837.67</v>
      </c>
      <c r="F18" s="9"/>
    </row>
    <row r="19" spans="1:9" ht="15" x14ac:dyDescent="0.25">
      <c r="A19" s="168"/>
      <c r="B19" s="30"/>
      <c r="C19" s="136" t="s">
        <v>174</v>
      </c>
      <c r="D19" s="163"/>
      <c r="E19" s="271">
        <f>IF('Fluxo de Caixa_Base1'!O15&gt;0,-'Fluxo de Caixa_Base1'!O15,-'Fluxo de Caixa_Base1'!O15)</f>
        <v>9.7400000000000091</v>
      </c>
      <c r="F19" s="9"/>
    </row>
    <row r="20" spans="1:9" x14ac:dyDescent="0.35">
      <c r="A20" s="168"/>
      <c r="B20" s="30"/>
      <c r="C20" s="136" t="s">
        <v>440</v>
      </c>
      <c r="D20" s="163"/>
      <c r="E20" s="271">
        <f>IF('Fluxo de Caixa_Base1'!O16&gt;0,-'Fluxo de Caixa_Base1'!O16,-'Fluxo de Caixa_Base1'!O16)</f>
        <v>-525.38999999999987</v>
      </c>
      <c r="F20" s="9"/>
    </row>
    <row r="21" spans="1:9" ht="15" x14ac:dyDescent="0.25">
      <c r="A21" s="168"/>
      <c r="B21" s="30"/>
      <c r="C21" s="136" t="s">
        <v>502</v>
      </c>
      <c r="D21" s="163" t="s">
        <v>501</v>
      </c>
      <c r="E21" s="140">
        <f>IF('Fluxo de Caixa_Base1'!O17&gt;0,-'Fluxo de Caixa_Base1'!O17,-'Fluxo de Caixa_Base1'!O17)</f>
        <v>0</v>
      </c>
      <c r="F21" s="9"/>
    </row>
    <row r="22" spans="1:9" ht="15" x14ac:dyDescent="0.25">
      <c r="A22" s="168"/>
      <c r="B22" s="30"/>
      <c r="C22" s="136" t="s">
        <v>503</v>
      </c>
      <c r="D22" s="163" t="s">
        <v>501</v>
      </c>
      <c r="E22" s="271">
        <f>IF('Fluxo de Caixa_Base1'!O18&gt;0,-'Fluxo de Caixa_Base1'!O18,-'Fluxo de Caixa_Base1'!O18)</f>
        <v>10523.810000000001</v>
      </c>
      <c r="F22" s="9"/>
      <c r="I22" s="59"/>
    </row>
    <row r="23" spans="1:9" x14ac:dyDescent="0.35">
      <c r="A23" s="168"/>
      <c r="B23" s="30"/>
      <c r="C23" s="136" t="s">
        <v>504</v>
      </c>
      <c r="D23" s="163" t="s">
        <v>501</v>
      </c>
      <c r="E23" s="271">
        <f>IF('Fluxo de Caixa_Base1'!O19&gt;0,-'Fluxo de Caixa_Base1'!O19,-'Fluxo de Caixa_Base1'!O19)</f>
        <v>0</v>
      </c>
      <c r="F23" s="9"/>
    </row>
    <row r="24" spans="1:9" x14ac:dyDescent="0.35">
      <c r="A24" s="168"/>
      <c r="B24" s="30"/>
      <c r="C24" s="136" t="s">
        <v>176</v>
      </c>
      <c r="D24" s="163"/>
      <c r="E24" s="140">
        <f>IF('Fluxo de Caixa_Base1'!O20&gt;0,-'Fluxo de Caixa_Base1'!O20,-'Fluxo de Caixa_Base1'!O20)</f>
        <v>0</v>
      </c>
      <c r="F24" s="9"/>
    </row>
    <row r="25" spans="1:9" x14ac:dyDescent="0.35">
      <c r="A25" s="168"/>
      <c r="B25" s="30"/>
      <c r="C25" s="136"/>
      <c r="D25" s="62" t="s">
        <v>505</v>
      </c>
      <c r="E25" s="286">
        <f>SUM(E17:E24)</f>
        <v>-3829.5099999999984</v>
      </c>
      <c r="F25" s="9"/>
    </row>
    <row r="26" spans="1:9" x14ac:dyDescent="0.35">
      <c r="A26" s="168"/>
      <c r="B26" s="30"/>
      <c r="C26" s="67" t="s">
        <v>506</v>
      </c>
      <c r="D26" s="163"/>
      <c r="E26" s="140"/>
      <c r="F26" s="9"/>
    </row>
    <row r="27" spans="1:9" x14ac:dyDescent="0.35">
      <c r="A27" s="168"/>
      <c r="B27" s="30"/>
      <c r="C27" s="136" t="s">
        <v>530</v>
      </c>
      <c r="D27" s="163" t="s">
        <v>507</v>
      </c>
      <c r="E27" s="271">
        <f>IF('Fluxo de Caixa_Base1'!O33&lt;0,'Fluxo de Caixa_Base1'!O33,'Fluxo de Caixa_Base1'!O33)+'Fluxo de Caixa_Base1'!O34</f>
        <v>87493.829999999987</v>
      </c>
      <c r="F27" s="9"/>
    </row>
    <row r="28" spans="1:9" x14ac:dyDescent="0.35">
      <c r="A28" s="168"/>
      <c r="B28" s="30"/>
      <c r="C28" s="136" t="s">
        <v>163</v>
      </c>
      <c r="D28" s="163"/>
      <c r="E28" s="271">
        <f>IF('Fluxo de Caixa_Base1'!O35&lt;0,'Fluxo de Caixa_Base1'!O35,'Fluxo de Caixa_Base1'!O35)</f>
        <v>3573.82</v>
      </c>
      <c r="F28" s="9"/>
    </row>
    <row r="29" spans="1:9" x14ac:dyDescent="0.35">
      <c r="A29" s="168"/>
      <c r="B29" s="30"/>
      <c r="C29" s="136" t="s">
        <v>165</v>
      </c>
      <c r="D29" s="163"/>
      <c r="E29" s="140">
        <f>IF('Fluxo de Caixa_Base1'!O36&lt;0,'Fluxo de Caixa_Base1'!O36,'Fluxo de Caixa_Base1'!O36)</f>
        <v>1270.0899999999999</v>
      </c>
      <c r="F29" s="9"/>
    </row>
    <row r="30" spans="1:9" x14ac:dyDescent="0.35">
      <c r="A30" s="168"/>
      <c r="B30" s="30"/>
      <c r="C30" s="136" t="s">
        <v>441</v>
      </c>
      <c r="D30" s="163"/>
      <c r="E30" s="140">
        <f>IF('Fluxo de Caixa_Base1'!O37&lt;0,'Fluxo de Caixa_Base1'!O37,'Fluxo de Caixa_Base1'!O37)</f>
        <v>-1253.46</v>
      </c>
      <c r="F30" s="9"/>
    </row>
    <row r="31" spans="1:9" x14ac:dyDescent="0.35">
      <c r="A31" s="168"/>
      <c r="B31" s="30"/>
      <c r="C31" s="136" t="s">
        <v>167</v>
      </c>
      <c r="D31" s="163"/>
      <c r="E31" s="271">
        <f>IF('Fluxo de Caixa_Base1'!O38&lt;0,'Fluxo de Caixa_Base1'!O38,'Fluxo de Caixa_Base1'!O38)</f>
        <v>2787.1000000000004</v>
      </c>
      <c r="F31" s="9"/>
    </row>
    <row r="32" spans="1:9" x14ac:dyDescent="0.35">
      <c r="A32" s="168"/>
      <c r="B32" s="30"/>
      <c r="C32" s="136" t="s">
        <v>169</v>
      </c>
      <c r="D32" s="163"/>
      <c r="E32" s="140">
        <f>IF('Fluxo de Caixa_Base1'!O39&lt;0,'Fluxo de Caixa_Base1'!O39,'Fluxo de Caixa_Base1'!O39)</f>
        <v>0</v>
      </c>
      <c r="F32" s="9"/>
    </row>
    <row r="33" spans="1:6" x14ac:dyDescent="0.35">
      <c r="A33" s="168"/>
      <c r="B33" s="30"/>
      <c r="C33" s="136" t="s">
        <v>171</v>
      </c>
      <c r="D33" s="163"/>
      <c r="E33" s="140">
        <f>IF('Fluxo de Caixa_Base1'!O40&lt;0,'Fluxo de Caixa_Base1'!O40,'Fluxo de Caixa_Base1'!O40)</f>
        <v>0</v>
      </c>
      <c r="F33" s="9"/>
    </row>
    <row r="34" spans="1:6" x14ac:dyDescent="0.35">
      <c r="A34" s="168"/>
      <c r="B34" s="30"/>
      <c r="C34" s="136" t="s">
        <v>173</v>
      </c>
      <c r="D34" s="163"/>
      <c r="E34" s="271">
        <f>IF('Fluxo de Caixa_Base1'!O41&lt;0,'Fluxo de Caixa_Base1'!O41,'Fluxo de Caixa_Base1'!O41)</f>
        <v>52188.94</v>
      </c>
      <c r="F34" s="9"/>
    </row>
    <row r="35" spans="1:6" x14ac:dyDescent="0.35">
      <c r="A35" s="168"/>
      <c r="B35" s="30"/>
      <c r="C35" s="136" t="s">
        <v>175</v>
      </c>
      <c r="D35" s="163"/>
      <c r="E35" s="140">
        <f>IF('Fluxo de Caixa_Base1'!O42&lt;0,'Fluxo de Caixa_Base1'!O42,'Fluxo de Caixa_Base1'!O42)</f>
        <v>0</v>
      </c>
      <c r="F35" s="9"/>
    </row>
    <row r="36" spans="1:6" x14ac:dyDescent="0.35">
      <c r="A36" s="168"/>
      <c r="B36" s="30"/>
      <c r="C36" s="136" t="s">
        <v>177</v>
      </c>
      <c r="D36" s="163"/>
      <c r="E36" s="140">
        <f>IF('Fluxo de Caixa_Base1'!O43&lt;0,'Fluxo de Caixa_Base1'!O43,'Fluxo de Caixa_Base1'!O43)</f>
        <v>0</v>
      </c>
      <c r="F36" s="9"/>
    </row>
    <row r="37" spans="1:6" x14ac:dyDescent="0.35">
      <c r="A37" s="168"/>
      <c r="B37" s="30"/>
      <c r="C37" s="136"/>
      <c r="D37" s="62" t="s">
        <v>508</v>
      </c>
      <c r="E37" s="286">
        <f>SUM(E27:E36)</f>
        <v>146060.32</v>
      </c>
      <c r="F37" s="9"/>
    </row>
    <row r="38" spans="1:6" x14ac:dyDescent="0.35">
      <c r="A38" s="168"/>
      <c r="B38" s="30"/>
      <c r="C38" s="67"/>
      <c r="D38" s="163"/>
      <c r="E38" s="140"/>
      <c r="F38" s="9"/>
    </row>
    <row r="39" spans="1:6" x14ac:dyDescent="0.35">
      <c r="A39" s="168"/>
      <c r="B39" s="30"/>
      <c r="C39" s="67" t="s">
        <v>509</v>
      </c>
      <c r="D39" s="62" t="s">
        <v>510</v>
      </c>
      <c r="E39" s="287">
        <f>SUM(E15+E25+E37)</f>
        <v>1198934.01</v>
      </c>
      <c r="F39" s="9"/>
    </row>
    <row r="40" spans="1:6" x14ac:dyDescent="0.35">
      <c r="A40" s="168"/>
      <c r="B40" s="30"/>
      <c r="C40" s="67"/>
      <c r="D40" s="163"/>
      <c r="E40" s="140"/>
      <c r="F40" s="9"/>
    </row>
    <row r="41" spans="1:6" x14ac:dyDescent="0.35">
      <c r="A41" s="168"/>
      <c r="B41" s="30"/>
      <c r="C41" s="67" t="s">
        <v>511</v>
      </c>
      <c r="D41" s="163"/>
      <c r="E41" s="140"/>
      <c r="F41" s="9"/>
    </row>
    <row r="42" spans="1:6" x14ac:dyDescent="0.35">
      <c r="A42" s="168"/>
      <c r="B42" s="30"/>
      <c r="C42" s="136" t="s">
        <v>512</v>
      </c>
      <c r="D42" s="163" t="s">
        <v>513</v>
      </c>
      <c r="E42" s="140">
        <f>-'Fluxo de Caixa_Base1'!O23</f>
        <v>-28406.999999999949</v>
      </c>
      <c r="F42" s="9"/>
    </row>
    <row r="43" spans="1:6" x14ac:dyDescent="0.35">
      <c r="A43" s="168"/>
      <c r="B43" s="30"/>
      <c r="C43" s="136" t="s">
        <v>514</v>
      </c>
      <c r="D43" s="163" t="s">
        <v>513</v>
      </c>
      <c r="E43" s="140">
        <f>-'Fluxo de Caixa_Base1'!O24</f>
        <v>0</v>
      </c>
      <c r="F43" s="9"/>
    </row>
    <row r="44" spans="1:6" x14ac:dyDescent="0.35">
      <c r="A44" s="169" t="s">
        <v>439</v>
      </c>
      <c r="B44" s="30"/>
      <c r="C44" s="136" t="s">
        <v>531</v>
      </c>
      <c r="D44" s="163"/>
      <c r="E44" s="288">
        <f>SUMIF(Balancete_2018!A:A,A:A,Balancete_2018!F:F)</f>
        <v>0</v>
      </c>
      <c r="F44" s="9"/>
    </row>
    <row r="45" spans="1:6" x14ac:dyDescent="0.35">
      <c r="A45" s="168"/>
      <c r="B45" s="30"/>
      <c r="C45" s="67" t="s">
        <v>515</v>
      </c>
      <c r="D45" s="62" t="s">
        <v>516</v>
      </c>
      <c r="E45" s="287">
        <f>SUM(E42:E44)</f>
        <v>-28406.999999999949</v>
      </c>
      <c r="F45" s="9"/>
    </row>
    <row r="46" spans="1:6" x14ac:dyDescent="0.35">
      <c r="A46" s="168"/>
      <c r="B46" s="30"/>
      <c r="C46" s="67"/>
      <c r="D46" s="163"/>
      <c r="E46" s="140"/>
      <c r="F46" s="9"/>
    </row>
    <row r="47" spans="1:6" x14ac:dyDescent="0.35">
      <c r="A47" s="168"/>
      <c r="B47" s="30"/>
      <c r="C47" s="67" t="s">
        <v>517</v>
      </c>
      <c r="D47" s="163"/>
      <c r="E47" s="140"/>
      <c r="F47" s="9"/>
    </row>
    <row r="48" spans="1:6" x14ac:dyDescent="0.35">
      <c r="A48" s="168"/>
      <c r="B48" s="30"/>
      <c r="C48" s="136" t="s">
        <v>518</v>
      </c>
      <c r="D48" s="163" t="s">
        <v>519</v>
      </c>
      <c r="E48" s="289">
        <f>IF('Fluxo de Caixa_Base1'!O45&gt;0,-'Fluxo de Caixa_Base1'!O45,-'Fluxo de Caixa_Base1'!O45)</f>
        <v>0</v>
      </c>
      <c r="F48" s="9"/>
    </row>
    <row r="49" spans="1:6" x14ac:dyDescent="0.35">
      <c r="A49" s="168"/>
      <c r="B49" s="30"/>
      <c r="C49" s="136" t="s">
        <v>520</v>
      </c>
      <c r="D49" s="163" t="s">
        <v>519</v>
      </c>
      <c r="E49" s="289">
        <f>IF('Fluxo de Caixa_Base1'!O46&gt;0,-'Fluxo de Caixa_Base1'!O46,-'Fluxo de Caixa_Base1'!O46)</f>
        <v>0</v>
      </c>
      <c r="F49" s="9"/>
    </row>
    <row r="50" spans="1:6" x14ac:dyDescent="0.35">
      <c r="A50" s="168"/>
      <c r="B50" s="30"/>
      <c r="C50" s="67" t="s">
        <v>521</v>
      </c>
      <c r="D50" s="62" t="s">
        <v>522</v>
      </c>
      <c r="E50" s="290">
        <f>SUM(E48:E49)</f>
        <v>0</v>
      </c>
      <c r="F50" s="9"/>
    </row>
    <row r="51" spans="1:6" ht="13.5" customHeight="1" x14ac:dyDescent="0.35">
      <c r="A51" s="168"/>
      <c r="B51" s="30"/>
      <c r="C51" s="136"/>
      <c r="D51" s="163"/>
      <c r="E51" s="289"/>
      <c r="F51" s="9"/>
    </row>
    <row r="52" spans="1:6" ht="15" thickBot="1" x14ac:dyDescent="0.4">
      <c r="A52" s="168"/>
      <c r="B52" s="30"/>
      <c r="C52" s="67" t="s">
        <v>523</v>
      </c>
      <c r="D52" s="62" t="s">
        <v>524</v>
      </c>
      <c r="E52" s="291">
        <f>SUM(E15+E25+E37+E45)</f>
        <v>1170527.01</v>
      </c>
      <c r="F52" s="9"/>
    </row>
    <row r="53" spans="1:6" ht="11.25" customHeight="1" thickTop="1" x14ac:dyDescent="0.35">
      <c r="A53" s="168"/>
      <c r="B53" s="30"/>
      <c r="C53" s="136"/>
      <c r="D53" s="163"/>
      <c r="E53" s="140"/>
      <c r="F53" s="9"/>
    </row>
    <row r="54" spans="1:6" ht="11.25" customHeight="1" x14ac:dyDescent="0.35">
      <c r="A54" s="168"/>
      <c r="B54" s="30"/>
      <c r="C54" s="136" t="s">
        <v>525</v>
      </c>
      <c r="D54" s="163" t="s">
        <v>526</v>
      </c>
      <c r="E54" s="140">
        <f>'Fluxo de Caixa_Base1'!E6</f>
        <v>3352381.76</v>
      </c>
      <c r="F54" s="9"/>
    </row>
    <row r="55" spans="1:6" x14ac:dyDescent="0.35">
      <c r="A55" s="168"/>
      <c r="B55" s="30"/>
      <c r="C55" s="136" t="s">
        <v>527</v>
      </c>
      <c r="D55" s="163" t="s">
        <v>526</v>
      </c>
      <c r="E55" s="140">
        <f>'Fluxo de Caixa_Base1'!D6</f>
        <v>4522908.7699999996</v>
      </c>
      <c r="F55" s="9"/>
    </row>
    <row r="56" spans="1:6" x14ac:dyDescent="0.35">
      <c r="A56" s="168"/>
      <c r="B56" s="30"/>
      <c r="C56" s="136"/>
      <c r="D56" s="163"/>
      <c r="E56" s="140"/>
      <c r="F56" s="9"/>
    </row>
    <row r="57" spans="1:6" ht="15" thickBot="1" x14ac:dyDescent="0.4">
      <c r="A57" s="168"/>
      <c r="B57" s="30"/>
      <c r="C57" s="67" t="s">
        <v>523</v>
      </c>
      <c r="D57" s="62" t="s">
        <v>528</v>
      </c>
      <c r="E57" s="292">
        <f>E55-E54</f>
        <v>1170527.0099999998</v>
      </c>
      <c r="F57" s="9"/>
    </row>
    <row r="58" spans="1:6" ht="5.25" customHeight="1" thickTop="1" thickBot="1" x14ac:dyDescent="0.4">
      <c r="B58" s="68"/>
      <c r="C58" s="137"/>
      <c r="D58" s="167"/>
      <c r="E58" s="293"/>
      <c r="F58" s="18"/>
    </row>
    <row r="59" spans="1:6" ht="15" thickTop="1" x14ac:dyDescent="0.35">
      <c r="C59" s="138"/>
      <c r="D59" s="138"/>
    </row>
    <row r="60" spans="1:6" x14ac:dyDescent="0.35">
      <c r="C60" s="79" t="s">
        <v>228</v>
      </c>
      <c r="D60" s="150"/>
      <c r="E60" s="295">
        <f>IF(E52-E57=0,"OK",E52-E57)</f>
        <v>2.3283064365386963E-10</v>
      </c>
    </row>
    <row r="61" spans="1:6" x14ac:dyDescent="0.35">
      <c r="C61" s="138"/>
      <c r="D61" s="138"/>
      <c r="E61" s="296"/>
    </row>
    <row r="62" spans="1:6" x14ac:dyDescent="0.35">
      <c r="C62" s="309"/>
      <c r="D62" s="138"/>
      <c r="E62" s="296"/>
    </row>
    <row r="63" spans="1:6" ht="22.5" customHeight="1" x14ac:dyDescent="0.35">
      <c r="C63" s="309"/>
      <c r="D63" s="139"/>
      <c r="E63" s="297"/>
    </row>
    <row r="64" spans="1:6" hidden="1" x14ac:dyDescent="0.35"/>
    <row r="65" spans="3:6" ht="15" hidden="1" x14ac:dyDescent="0.25"/>
    <row r="66" spans="3:6" ht="15" hidden="1" x14ac:dyDescent="0.25"/>
    <row r="67" spans="3:6" x14ac:dyDescent="0.35">
      <c r="C67" s="309" t="s">
        <v>1561</v>
      </c>
      <c r="D67" s="318" t="s">
        <v>1562</v>
      </c>
      <c r="E67" s="318"/>
      <c r="F67" s="318"/>
    </row>
    <row r="68" spans="3:6" x14ac:dyDescent="0.35">
      <c r="C68" s="309" t="s">
        <v>830</v>
      </c>
      <c r="D68" s="318" t="s">
        <v>1563</v>
      </c>
      <c r="E68" s="318"/>
      <c r="F68" s="318"/>
    </row>
    <row r="69" spans="3:6" x14ac:dyDescent="0.35">
      <c r="C69" s="70"/>
      <c r="D69" s="5"/>
      <c r="E69" s="5"/>
      <c r="F69" s="5"/>
    </row>
  </sheetData>
  <mergeCells count="6">
    <mergeCell ref="C3:E3"/>
    <mergeCell ref="C4:E4"/>
    <mergeCell ref="C5:E5"/>
    <mergeCell ref="C6:E6"/>
    <mergeCell ref="D67:F67"/>
    <mergeCell ref="D68:F68"/>
  </mergeCells>
  <pageMargins left="0.511811024" right="0.511811024" top="0.78740157499999996" bottom="0.78740157499999996" header="0.31496062000000002" footer="0.31496062000000002"/>
  <pageSetup paperSize="9" scale="76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>
    <tabColor rgb="FFFF0000"/>
  </sheetPr>
  <dimension ref="B1:K63"/>
  <sheetViews>
    <sheetView showGridLines="0" topLeftCell="A46" zoomScaleNormal="100" workbookViewId="0">
      <selection activeCell="D62" sqref="D62:G64"/>
    </sheetView>
  </sheetViews>
  <sheetFormatPr defaultColWidth="9.1796875" defaultRowHeight="14.5" x14ac:dyDescent="0.35"/>
  <cols>
    <col min="1" max="1" width="4.1796875" style="152" customWidth="1"/>
    <col min="2" max="2" width="1" style="152" customWidth="1"/>
    <col min="3" max="3" width="66.453125" style="152" customWidth="1"/>
    <col min="4" max="4" width="17.7265625" style="152" customWidth="1"/>
    <col min="5" max="5" width="14.26953125" style="152" bestFit="1" customWidth="1"/>
    <col min="6" max="6" width="1" style="152" customWidth="1"/>
    <col min="7" max="7" width="13.26953125" style="152" bestFit="1" customWidth="1"/>
    <col min="8" max="8" width="1" style="152" customWidth="1"/>
    <col min="9" max="9" width="5.54296875" style="152" customWidth="1"/>
    <col min="10" max="10" width="10.54296875" style="152" bestFit="1" customWidth="1"/>
    <col min="11" max="11" width="9.54296875" style="152" bestFit="1" customWidth="1"/>
    <col min="12" max="16384" width="9.1796875" style="152"/>
  </cols>
  <sheetData>
    <row r="1" spans="2:8" ht="15.75" thickBot="1" x14ac:dyDescent="0.3">
      <c r="C1" s="161"/>
      <c r="D1" s="161"/>
      <c r="E1" s="161"/>
      <c r="F1" s="161"/>
      <c r="G1" s="161"/>
    </row>
    <row r="2" spans="2:8" ht="6" customHeight="1" thickTop="1" x14ac:dyDescent="0.25">
      <c r="B2" s="155"/>
      <c r="C2" s="162"/>
      <c r="D2" s="162"/>
      <c r="E2" s="162"/>
      <c r="F2" s="162"/>
      <c r="G2" s="162"/>
      <c r="H2" s="157"/>
    </row>
    <row r="3" spans="2:8" x14ac:dyDescent="0.35">
      <c r="B3" s="85"/>
      <c r="C3" s="349" t="s">
        <v>831</v>
      </c>
      <c r="D3" s="349"/>
      <c r="E3" s="60"/>
      <c r="F3" s="60"/>
      <c r="G3" s="60"/>
      <c r="H3" s="6"/>
    </row>
    <row r="4" spans="2:8" x14ac:dyDescent="0.35">
      <c r="B4" s="85"/>
      <c r="C4" s="312" t="s">
        <v>1236</v>
      </c>
      <c r="D4" s="312"/>
      <c r="E4" s="312"/>
      <c r="F4" s="192"/>
      <c r="G4" s="192"/>
      <c r="H4" s="6"/>
    </row>
    <row r="5" spans="2:8" ht="15" x14ac:dyDescent="0.25">
      <c r="B5" s="85"/>
      <c r="C5" s="310" t="s">
        <v>154</v>
      </c>
      <c r="D5" s="310"/>
      <c r="E5" s="310"/>
      <c r="F5" s="192"/>
      <c r="G5" s="192"/>
      <c r="H5" s="158"/>
    </row>
    <row r="6" spans="2:8" ht="15" x14ac:dyDescent="0.25">
      <c r="B6" s="85"/>
      <c r="F6" s="192"/>
      <c r="G6" s="192"/>
      <c r="H6" s="6"/>
    </row>
    <row r="7" spans="2:8" ht="15" x14ac:dyDescent="0.25">
      <c r="B7" s="85"/>
      <c r="C7" s="93"/>
      <c r="D7" s="93"/>
      <c r="H7" s="6"/>
    </row>
    <row r="8" spans="2:8" ht="15" x14ac:dyDescent="0.25">
      <c r="B8" s="246"/>
      <c r="C8" s="264"/>
      <c r="D8" s="264"/>
      <c r="E8" s="249">
        <f>Datas!B4</f>
        <v>43281</v>
      </c>
      <c r="F8" s="249"/>
      <c r="G8" s="249">
        <v>43100</v>
      </c>
      <c r="H8" s="265"/>
    </row>
    <row r="9" spans="2:8" x14ac:dyDescent="0.35">
      <c r="B9" s="85"/>
      <c r="C9" s="67" t="s">
        <v>492</v>
      </c>
      <c r="D9" s="136"/>
      <c r="E9" s="136"/>
      <c r="F9" s="136"/>
      <c r="G9" s="136"/>
      <c r="H9" s="158"/>
    </row>
    <row r="10" spans="2:8" x14ac:dyDescent="0.35">
      <c r="B10" s="85"/>
      <c r="C10" s="67" t="s">
        <v>535</v>
      </c>
      <c r="D10" s="136"/>
      <c r="E10" s="140">
        <f>DFC_Base!E10</f>
        <v>1018624.46</v>
      </c>
      <c r="F10" s="140"/>
      <c r="G10" s="140">
        <v>2007361.8200000003</v>
      </c>
      <c r="H10" s="158"/>
    </row>
    <row r="11" spans="2:8" x14ac:dyDescent="0.35">
      <c r="B11" s="85"/>
      <c r="C11" s="67" t="s">
        <v>536</v>
      </c>
      <c r="D11" s="136"/>
      <c r="E11" s="140"/>
      <c r="F11" s="140"/>
      <c r="G11" s="140"/>
      <c r="H11" s="158"/>
    </row>
    <row r="12" spans="2:8" x14ac:dyDescent="0.35">
      <c r="B12" s="85"/>
      <c r="C12" s="136" t="s">
        <v>496</v>
      </c>
      <c r="D12" s="136"/>
      <c r="E12" s="140">
        <f>DFC_Base!E12</f>
        <v>37459.14</v>
      </c>
      <c r="F12" s="140"/>
      <c r="G12" s="140">
        <v>30127.31</v>
      </c>
      <c r="H12" s="158"/>
    </row>
    <row r="13" spans="2:8" ht="15" x14ac:dyDescent="0.25">
      <c r="B13" s="85"/>
      <c r="C13" s="136" t="s">
        <v>497</v>
      </c>
      <c r="D13" s="136"/>
      <c r="E13" s="140">
        <f>DFC_Base!E13</f>
        <v>619.6</v>
      </c>
      <c r="F13" s="140"/>
      <c r="G13" s="140">
        <v>-9105</v>
      </c>
      <c r="H13" s="158"/>
    </row>
    <row r="14" spans="2:8" x14ac:dyDescent="0.35">
      <c r="B14" s="85"/>
      <c r="C14" s="136" t="s">
        <v>498</v>
      </c>
      <c r="D14" s="136"/>
      <c r="E14" s="140">
        <f>DFC_Base!E14</f>
        <v>0</v>
      </c>
      <c r="F14" s="140"/>
      <c r="G14" s="140">
        <v>0</v>
      </c>
      <c r="H14" s="158"/>
    </row>
    <row r="15" spans="2:8" x14ac:dyDescent="0.35">
      <c r="B15" s="85"/>
      <c r="C15" s="67" t="s">
        <v>534</v>
      </c>
      <c r="D15" s="67"/>
      <c r="E15" s="142">
        <f>SUM(E10:E14)</f>
        <v>1056703.2</v>
      </c>
      <c r="F15" s="143"/>
      <c r="G15" s="142">
        <v>2028384.1300000004</v>
      </c>
      <c r="H15" s="158"/>
    </row>
    <row r="16" spans="2:8" ht="15" x14ac:dyDescent="0.25">
      <c r="B16" s="85"/>
      <c r="C16" s="67"/>
      <c r="D16" s="67"/>
      <c r="E16" s="143"/>
      <c r="F16" s="143"/>
      <c r="G16" s="143"/>
      <c r="H16" s="158"/>
    </row>
    <row r="17" spans="2:11" x14ac:dyDescent="0.35">
      <c r="B17" s="85"/>
      <c r="C17" s="67" t="s">
        <v>500</v>
      </c>
      <c r="D17" s="136"/>
      <c r="E17" s="141"/>
      <c r="F17" s="141"/>
      <c r="G17" s="141"/>
      <c r="H17" s="158"/>
    </row>
    <row r="18" spans="2:11" ht="15" x14ac:dyDescent="0.25">
      <c r="B18" s="85"/>
      <c r="C18" s="136" t="s">
        <v>791</v>
      </c>
      <c r="D18" s="136"/>
      <c r="E18" s="141">
        <f>DFC_Base!E17</f>
        <v>0</v>
      </c>
      <c r="F18" s="141"/>
      <c r="G18" s="141">
        <v>0</v>
      </c>
      <c r="H18" s="158"/>
    </row>
    <row r="19" spans="2:11" ht="15" x14ac:dyDescent="0.25">
      <c r="B19" s="85"/>
      <c r="C19" s="136" t="s">
        <v>172</v>
      </c>
      <c r="D19" s="136"/>
      <c r="E19" s="141">
        <f>DFC_Base!E18</f>
        <v>-13837.67</v>
      </c>
      <c r="F19" s="141"/>
      <c r="G19" s="141">
        <v>0</v>
      </c>
      <c r="H19" s="158"/>
    </row>
    <row r="20" spans="2:11" ht="15" x14ac:dyDescent="0.25">
      <c r="B20" s="85"/>
      <c r="C20" s="136" t="s">
        <v>503</v>
      </c>
      <c r="D20" s="136"/>
      <c r="E20" s="141">
        <f>DFC_Base!E19</f>
        <v>9.7400000000000091</v>
      </c>
      <c r="F20" s="141"/>
      <c r="G20" s="141">
        <v>-397.47999999999996</v>
      </c>
      <c r="H20" s="158"/>
    </row>
    <row r="21" spans="2:11" x14ac:dyDescent="0.35">
      <c r="B21" s="85"/>
      <c r="C21" s="136" t="s">
        <v>914</v>
      </c>
      <c r="D21" s="136"/>
      <c r="E21" s="141">
        <f>DFC_Base!E20</f>
        <v>-525.38999999999987</v>
      </c>
      <c r="F21" s="141"/>
      <c r="G21" s="141">
        <v>-193.06</v>
      </c>
      <c r="H21" s="158"/>
    </row>
    <row r="22" spans="2:11" ht="15" x14ac:dyDescent="0.25">
      <c r="B22" s="85"/>
      <c r="C22" s="136" t="s">
        <v>917</v>
      </c>
      <c r="D22" s="136"/>
      <c r="E22" s="141">
        <f>DFC_Base!E22</f>
        <v>10523.810000000001</v>
      </c>
      <c r="F22" s="141"/>
      <c r="G22" s="141">
        <v>-7603.84</v>
      </c>
      <c r="H22" s="158"/>
      <c r="K22" s="153"/>
    </row>
    <row r="23" spans="2:11" ht="15" x14ac:dyDescent="0.25">
      <c r="B23" s="85"/>
      <c r="C23" s="136"/>
      <c r="D23" s="67"/>
      <c r="E23" s="142">
        <f>SUM(E18:E22)</f>
        <v>-3829.5099999999984</v>
      </c>
      <c r="F23" s="143"/>
      <c r="G23" s="142">
        <v>-8194.380000000001</v>
      </c>
      <c r="H23" s="158"/>
    </row>
    <row r="24" spans="2:11" x14ac:dyDescent="0.35">
      <c r="B24" s="85"/>
      <c r="C24" s="67" t="s">
        <v>506</v>
      </c>
      <c r="D24" s="136"/>
      <c r="E24" s="141"/>
      <c r="F24" s="141"/>
      <c r="G24" s="141"/>
      <c r="H24" s="158"/>
    </row>
    <row r="25" spans="2:11" x14ac:dyDescent="0.35">
      <c r="B25" s="85"/>
      <c r="C25" s="136" t="s">
        <v>530</v>
      </c>
      <c r="D25" s="136"/>
      <c r="E25" s="141">
        <f>DFC_Base!E27</f>
        <v>87493.829999999987</v>
      </c>
      <c r="F25" s="141"/>
      <c r="G25" s="141">
        <v>-40506.269999999997</v>
      </c>
      <c r="H25" s="158"/>
    </row>
    <row r="26" spans="2:11" x14ac:dyDescent="0.35">
      <c r="B26" s="85"/>
      <c r="C26" s="136" t="s">
        <v>163</v>
      </c>
      <c r="D26" s="136"/>
      <c r="E26" s="141">
        <f>DFC_Base!E28</f>
        <v>3573.82</v>
      </c>
      <c r="F26" s="141"/>
      <c r="G26" s="141">
        <v>1843.9699999999998</v>
      </c>
      <c r="H26" s="158"/>
    </row>
    <row r="27" spans="2:11" x14ac:dyDescent="0.35">
      <c r="B27" s="85"/>
      <c r="C27" s="136" t="s">
        <v>165</v>
      </c>
      <c r="D27" s="136"/>
      <c r="E27" s="141">
        <f>DFC_Base!E29</f>
        <v>1270.0899999999999</v>
      </c>
      <c r="F27" s="141"/>
      <c r="G27" s="141">
        <v>-647.93000000000006</v>
      </c>
      <c r="H27" s="158"/>
    </row>
    <row r="28" spans="2:11" x14ac:dyDescent="0.35">
      <c r="B28" s="85"/>
      <c r="C28" s="136" t="s">
        <v>1171</v>
      </c>
      <c r="D28" s="136"/>
      <c r="E28" s="141">
        <f>DFC_Base!E30</f>
        <v>-1253.46</v>
      </c>
      <c r="F28" s="141"/>
      <c r="G28" s="141">
        <v>1253.46</v>
      </c>
      <c r="H28" s="158"/>
    </row>
    <row r="29" spans="2:11" x14ac:dyDescent="0.35">
      <c r="B29" s="85"/>
      <c r="C29" s="136" t="s">
        <v>167</v>
      </c>
      <c r="D29" s="136"/>
      <c r="E29" s="141">
        <f>DFC_Base!E31</f>
        <v>2787.1000000000004</v>
      </c>
      <c r="F29" s="141"/>
      <c r="G29" s="141">
        <v>-2640.3899999999994</v>
      </c>
      <c r="H29" s="158"/>
    </row>
    <row r="30" spans="2:11" x14ac:dyDescent="0.35">
      <c r="B30" s="85"/>
      <c r="C30" s="136" t="s">
        <v>169</v>
      </c>
      <c r="D30" s="136"/>
      <c r="E30" s="141">
        <f>DFC_Base!E32</f>
        <v>0</v>
      </c>
      <c r="F30" s="141"/>
      <c r="G30" s="141">
        <v>0</v>
      </c>
      <c r="H30" s="158"/>
    </row>
    <row r="31" spans="2:11" x14ac:dyDescent="0.35">
      <c r="B31" s="85"/>
      <c r="C31" s="136" t="s">
        <v>173</v>
      </c>
      <c r="D31" s="136"/>
      <c r="E31" s="141">
        <f>DFC_Base!E34</f>
        <v>52188.94</v>
      </c>
      <c r="F31" s="141"/>
      <c r="G31" s="141">
        <v>27934.91</v>
      </c>
      <c r="H31" s="158"/>
    </row>
    <row r="32" spans="2:11" x14ac:dyDescent="0.35">
      <c r="B32" s="85"/>
      <c r="C32" s="136" t="s">
        <v>177</v>
      </c>
      <c r="D32" s="136"/>
      <c r="E32" s="141">
        <f>DFC_Base!E36</f>
        <v>0</v>
      </c>
      <c r="F32" s="141"/>
      <c r="G32" s="141">
        <v>0</v>
      </c>
      <c r="H32" s="158"/>
    </row>
    <row r="33" spans="2:8" x14ac:dyDescent="0.35">
      <c r="B33" s="85"/>
      <c r="C33" s="136"/>
      <c r="D33" s="67"/>
      <c r="E33" s="142">
        <f>SUM(E25:E32)</f>
        <v>146060.32</v>
      </c>
      <c r="F33" s="143"/>
      <c r="G33" s="142">
        <v>-12762.249999999996</v>
      </c>
      <c r="H33" s="158"/>
    </row>
    <row r="34" spans="2:8" x14ac:dyDescent="0.35">
      <c r="B34" s="85"/>
      <c r="C34" s="67"/>
      <c r="D34" s="136"/>
      <c r="E34" s="141"/>
      <c r="F34" s="141"/>
      <c r="G34" s="141"/>
      <c r="H34" s="158"/>
    </row>
    <row r="35" spans="2:8" x14ac:dyDescent="0.35">
      <c r="B35" s="85"/>
      <c r="C35" s="67" t="s">
        <v>509</v>
      </c>
      <c r="D35" s="67"/>
      <c r="E35" s="143">
        <f>SUM(E15+E23+E33)</f>
        <v>1198934.01</v>
      </c>
      <c r="F35" s="143"/>
      <c r="G35" s="143">
        <v>2007427.5000000005</v>
      </c>
      <c r="H35" s="158"/>
    </row>
    <row r="36" spans="2:8" x14ac:dyDescent="0.35">
      <c r="B36" s="85"/>
      <c r="C36" s="67"/>
      <c r="D36" s="136"/>
      <c r="E36" s="141"/>
      <c r="F36" s="141"/>
      <c r="G36" s="141"/>
      <c r="H36" s="158"/>
    </row>
    <row r="37" spans="2:8" x14ac:dyDescent="0.35">
      <c r="B37" s="85"/>
      <c r="C37" s="67" t="s">
        <v>511</v>
      </c>
      <c r="D37" s="136"/>
      <c r="E37" s="141"/>
      <c r="F37" s="141"/>
      <c r="G37" s="141"/>
      <c r="H37" s="158"/>
    </row>
    <row r="38" spans="2:8" x14ac:dyDescent="0.35">
      <c r="B38" s="85"/>
      <c r="C38" s="136" t="s">
        <v>512</v>
      </c>
      <c r="D38" s="136"/>
      <c r="E38" s="141">
        <f>DFC_Base!E42</f>
        <v>-28406.999999999949</v>
      </c>
      <c r="F38" s="141"/>
      <c r="G38" s="141">
        <v>-307757.68</v>
      </c>
      <c r="H38" s="158"/>
    </row>
    <row r="39" spans="2:8" x14ac:dyDescent="0.35">
      <c r="B39" s="85"/>
      <c r="C39" s="136" t="s">
        <v>514</v>
      </c>
      <c r="D39" s="136"/>
      <c r="E39" s="141">
        <f>DFC_Base!E43</f>
        <v>0</v>
      </c>
      <c r="F39" s="141"/>
      <c r="G39" s="141">
        <v>0</v>
      </c>
      <c r="H39" s="158"/>
    </row>
    <row r="40" spans="2:8" x14ac:dyDescent="0.35">
      <c r="B40" s="85"/>
      <c r="C40" s="136" t="s">
        <v>765</v>
      </c>
      <c r="D40" s="136"/>
      <c r="E40" s="141">
        <f>DFC_Base!E44</f>
        <v>0</v>
      </c>
      <c r="F40" s="141"/>
      <c r="G40" s="141">
        <v>24000</v>
      </c>
      <c r="H40" s="158"/>
    </row>
    <row r="41" spans="2:8" x14ac:dyDescent="0.35">
      <c r="B41" s="85"/>
      <c r="C41" s="67" t="s">
        <v>799</v>
      </c>
      <c r="D41" s="67"/>
      <c r="E41" s="142">
        <f>SUM(E38:E40)</f>
        <v>-28406.999999999949</v>
      </c>
      <c r="F41" s="143"/>
      <c r="G41" s="142">
        <v>-283757.68</v>
      </c>
      <c r="H41" s="158"/>
    </row>
    <row r="42" spans="2:8" x14ac:dyDescent="0.35">
      <c r="B42" s="85"/>
      <c r="C42" s="67"/>
      <c r="D42" s="136"/>
      <c r="E42" s="141"/>
      <c r="F42" s="141"/>
      <c r="G42" s="141"/>
      <c r="H42" s="158"/>
    </row>
    <row r="43" spans="2:8" x14ac:dyDescent="0.35">
      <c r="B43" s="85"/>
      <c r="C43" s="67" t="s">
        <v>517</v>
      </c>
      <c r="D43" s="136"/>
      <c r="E43" s="141"/>
      <c r="F43" s="141"/>
      <c r="G43" s="141"/>
      <c r="H43" s="158"/>
    </row>
    <row r="44" spans="2:8" x14ac:dyDescent="0.35">
      <c r="B44" s="85"/>
      <c r="C44" s="136" t="s">
        <v>518</v>
      </c>
      <c r="D44" s="136"/>
      <c r="E44" s="144">
        <v>0</v>
      </c>
      <c r="F44" s="144"/>
      <c r="G44" s="144">
        <v>0</v>
      </c>
      <c r="H44" s="158"/>
    </row>
    <row r="45" spans="2:8" x14ac:dyDescent="0.35">
      <c r="B45" s="85"/>
      <c r="C45" s="136" t="s">
        <v>520</v>
      </c>
      <c r="D45" s="136"/>
      <c r="E45" s="145">
        <v>0</v>
      </c>
      <c r="F45" s="144"/>
      <c r="G45" s="145">
        <v>0</v>
      </c>
      <c r="H45" s="158"/>
    </row>
    <row r="46" spans="2:8" x14ac:dyDescent="0.35">
      <c r="B46" s="85"/>
      <c r="C46" s="67" t="s">
        <v>798</v>
      </c>
      <c r="D46" s="67"/>
      <c r="E46" s="146">
        <f>SUM(E44:E45)</f>
        <v>0</v>
      </c>
      <c r="F46" s="146"/>
      <c r="G46" s="146">
        <v>0</v>
      </c>
      <c r="H46" s="158"/>
    </row>
    <row r="47" spans="2:8" ht="13.5" customHeight="1" x14ac:dyDescent="0.35">
      <c r="B47" s="85"/>
      <c r="C47" s="136"/>
      <c r="D47" s="136"/>
      <c r="E47" s="144"/>
      <c r="F47" s="144"/>
      <c r="G47" s="144"/>
      <c r="H47" s="158"/>
    </row>
    <row r="48" spans="2:8" ht="15" thickBot="1" x14ac:dyDescent="0.4">
      <c r="B48" s="246"/>
      <c r="C48" s="247" t="s">
        <v>523</v>
      </c>
      <c r="D48" s="247"/>
      <c r="E48" s="266">
        <f>SUM(E15+E23+E33+E41)</f>
        <v>1170527.01</v>
      </c>
      <c r="F48" s="267"/>
      <c r="G48" s="266">
        <v>1723669.8200000005</v>
      </c>
      <c r="H48" s="250"/>
    </row>
    <row r="49" spans="2:10" ht="11.25" customHeight="1" thickTop="1" x14ac:dyDescent="0.35">
      <c r="B49" s="85"/>
      <c r="C49" s="136"/>
      <c r="D49" s="136"/>
      <c r="E49" s="141"/>
      <c r="F49" s="141"/>
      <c r="G49" s="141"/>
      <c r="H49" s="158"/>
    </row>
    <row r="50" spans="2:10" ht="11.25" customHeight="1" x14ac:dyDescent="0.35">
      <c r="B50" s="85"/>
      <c r="C50" s="136" t="s">
        <v>525</v>
      </c>
      <c r="D50" s="136"/>
      <c r="E50" s="140">
        <f>DFC_Base!E54</f>
        <v>3352381.76</v>
      </c>
      <c r="F50" s="140"/>
      <c r="G50" s="140">
        <v>1628711.94</v>
      </c>
      <c r="H50" s="158"/>
    </row>
    <row r="51" spans="2:10" x14ac:dyDescent="0.35">
      <c r="B51" s="85"/>
      <c r="C51" s="136" t="s">
        <v>527</v>
      </c>
      <c r="D51" s="136"/>
      <c r="E51" s="140">
        <f>DFC_Base!E55</f>
        <v>4522908.7699999996</v>
      </c>
      <c r="F51" s="140"/>
      <c r="G51" s="140">
        <v>3352381.76</v>
      </c>
      <c r="H51" s="158"/>
    </row>
    <row r="52" spans="2:10" ht="15" thickBot="1" x14ac:dyDescent="0.4">
      <c r="B52" s="246"/>
      <c r="C52" s="247" t="s">
        <v>523</v>
      </c>
      <c r="D52" s="247"/>
      <c r="E52" s="268">
        <f>E51-E50</f>
        <v>1170527.0099999998</v>
      </c>
      <c r="F52" s="269"/>
      <c r="G52" s="268">
        <v>1723669.8199999998</v>
      </c>
      <c r="H52" s="250"/>
      <c r="J52" s="153"/>
    </row>
    <row r="53" spans="2:10" ht="5.25" customHeight="1" thickTop="1" thickBot="1" x14ac:dyDescent="0.4">
      <c r="B53" s="159"/>
      <c r="C53" s="164"/>
      <c r="D53" s="164"/>
      <c r="E53" s="164"/>
      <c r="F53" s="164"/>
      <c r="G53" s="164"/>
      <c r="H53" s="165"/>
    </row>
    <row r="54" spans="2:10" ht="15" thickTop="1" x14ac:dyDescent="0.35">
      <c r="C54" s="166"/>
      <c r="D54" s="166"/>
    </row>
    <row r="55" spans="2:10" x14ac:dyDescent="0.35">
      <c r="C55" s="166"/>
      <c r="D55" s="166"/>
      <c r="E55" s="225"/>
      <c r="F55" s="166"/>
      <c r="G55" s="225"/>
    </row>
    <row r="56" spans="2:10" ht="22.5" customHeight="1" x14ac:dyDescent="0.35">
      <c r="E56" s="153"/>
    </row>
    <row r="57" spans="2:10" ht="15" hidden="1" x14ac:dyDescent="0.25"/>
    <row r="58" spans="2:10" ht="15" hidden="1" x14ac:dyDescent="0.25"/>
    <row r="59" spans="2:10" ht="15" hidden="1" x14ac:dyDescent="0.25"/>
    <row r="60" spans="2:10" x14ac:dyDescent="0.35">
      <c r="C60" s="160"/>
      <c r="D60" s="350"/>
      <c r="E60" s="350"/>
      <c r="F60" s="195"/>
      <c r="G60" s="195"/>
    </row>
    <row r="61" spans="2:10" x14ac:dyDescent="0.35">
      <c r="C61" s="160"/>
      <c r="D61" s="350"/>
      <c r="E61" s="350"/>
      <c r="F61" s="195"/>
      <c r="G61" s="195"/>
    </row>
    <row r="62" spans="2:10" ht="15" customHeight="1" x14ac:dyDescent="0.35">
      <c r="C62" s="309" t="s">
        <v>1561</v>
      </c>
      <c r="D62" s="318" t="s">
        <v>910</v>
      </c>
      <c r="E62" s="318"/>
      <c r="F62" s="318"/>
      <c r="G62" s="318"/>
    </row>
    <row r="63" spans="2:10" ht="15" customHeight="1" x14ac:dyDescent="0.35">
      <c r="C63" s="309" t="s">
        <v>830</v>
      </c>
      <c r="D63" s="318" t="s">
        <v>916</v>
      </c>
      <c r="E63" s="318"/>
      <c r="F63" s="318"/>
      <c r="G63" s="318"/>
    </row>
  </sheetData>
  <mergeCells count="7">
    <mergeCell ref="D62:G62"/>
    <mergeCell ref="D63:G63"/>
    <mergeCell ref="C3:D3"/>
    <mergeCell ref="C4:E4"/>
    <mergeCell ref="C5:E5"/>
    <mergeCell ref="D60:E60"/>
    <mergeCell ref="D61:E61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B2:O40"/>
  <sheetViews>
    <sheetView showGridLines="0" topLeftCell="A22" workbookViewId="0">
      <selection activeCell="H38" sqref="H38:K40"/>
    </sheetView>
  </sheetViews>
  <sheetFormatPr defaultColWidth="9.1796875" defaultRowHeight="14.5" x14ac:dyDescent="0.35"/>
  <cols>
    <col min="1" max="1" width="3.453125" style="210" customWidth="1"/>
    <col min="2" max="2" width="9.1796875" style="210" hidden="1" customWidth="1"/>
    <col min="3" max="3" width="2" style="210" customWidth="1"/>
    <col min="4" max="4" width="43.7265625" style="210" customWidth="1"/>
    <col min="5" max="5" width="15.26953125" style="210" bestFit="1" customWidth="1"/>
    <col min="6" max="6" width="16.26953125" style="210" customWidth="1"/>
    <col min="7" max="7" width="1.7265625" style="210" customWidth="1"/>
    <col min="8" max="8" width="48.453125" style="210" customWidth="1"/>
    <col min="9" max="10" width="15.26953125" style="210" bestFit="1" customWidth="1"/>
    <col min="11" max="11" width="2.1796875" style="210" customWidth="1"/>
    <col min="12" max="12" width="9.1796875" style="210"/>
    <col min="13" max="13" width="14.26953125" style="210" bestFit="1" customWidth="1"/>
    <col min="14" max="14" width="10.54296875" style="210" bestFit="1" customWidth="1"/>
    <col min="15" max="15" width="14.26953125" style="210" bestFit="1" customWidth="1"/>
    <col min="16" max="16384" width="9.1796875" style="210"/>
  </cols>
  <sheetData>
    <row r="2" spans="2:14" x14ac:dyDescent="0.35">
      <c r="C2" s="320" t="s">
        <v>831</v>
      </c>
      <c r="D2" s="320"/>
      <c r="E2" s="320"/>
      <c r="F2" s="320"/>
      <c r="G2" s="320"/>
      <c r="H2" s="320"/>
      <c r="I2" s="320"/>
      <c r="J2" s="320"/>
      <c r="K2" s="320"/>
    </row>
    <row r="3" spans="2:14" x14ac:dyDescent="0.35">
      <c r="C3" s="5"/>
      <c r="D3" s="5"/>
      <c r="E3" s="11" t="s">
        <v>1237</v>
      </c>
      <c r="F3" s="5"/>
      <c r="G3" s="5"/>
      <c r="H3" s="5"/>
      <c r="I3" s="5"/>
      <c r="J3" s="5"/>
      <c r="K3" s="5"/>
    </row>
    <row r="4" spans="2:14" x14ac:dyDescent="0.35">
      <c r="C4" s="320" t="s">
        <v>800</v>
      </c>
      <c r="D4" s="320"/>
      <c r="E4" s="320"/>
      <c r="F4" s="320"/>
      <c r="G4" s="320"/>
      <c r="H4" s="320"/>
      <c r="I4" s="320"/>
      <c r="J4" s="320"/>
      <c r="K4" s="320"/>
    </row>
    <row r="5" spans="2:14" ht="15" x14ac:dyDescent="0.25">
      <c r="C5" s="5"/>
      <c r="D5" s="5"/>
      <c r="E5" s="5"/>
      <c r="F5" s="11" t="s">
        <v>801</v>
      </c>
      <c r="G5" s="5"/>
      <c r="H5" s="5"/>
      <c r="I5" s="5"/>
      <c r="J5" s="5"/>
      <c r="K5" s="5"/>
    </row>
    <row r="6" spans="2:14" ht="15" x14ac:dyDescent="0.25">
      <c r="C6" s="5"/>
      <c r="D6" s="5"/>
      <c r="E6" s="5"/>
      <c r="F6" s="5"/>
      <c r="G6" s="5"/>
      <c r="H6" s="5"/>
      <c r="I6" s="5"/>
      <c r="J6" s="5"/>
      <c r="K6" s="5"/>
    </row>
    <row r="7" spans="2:14" ht="15" x14ac:dyDescent="0.25">
      <c r="C7" s="5"/>
      <c r="D7" s="5"/>
      <c r="E7" s="5"/>
      <c r="F7" s="5"/>
      <c r="G7" s="5"/>
      <c r="H7" s="5"/>
      <c r="I7" s="5"/>
      <c r="J7" s="5"/>
      <c r="K7" s="5"/>
    </row>
    <row r="8" spans="2:14" x14ac:dyDescent="0.35">
      <c r="C8" s="273"/>
      <c r="D8" s="247" t="s">
        <v>802</v>
      </c>
      <c r="E8" s="247"/>
      <c r="F8" s="247"/>
      <c r="G8" s="247"/>
      <c r="H8" s="247" t="s">
        <v>803</v>
      </c>
      <c r="I8" s="247"/>
      <c r="J8" s="247"/>
      <c r="K8" s="273"/>
    </row>
    <row r="9" spans="2:14" x14ac:dyDescent="0.35">
      <c r="C9" s="273"/>
      <c r="D9" s="247" t="s">
        <v>804</v>
      </c>
      <c r="E9" s="249">
        <f>Datas!B4</f>
        <v>43281</v>
      </c>
      <c r="F9" s="249">
        <v>43100</v>
      </c>
      <c r="G9" s="247"/>
      <c r="H9" s="247" t="s">
        <v>804</v>
      </c>
      <c r="I9" s="249">
        <f>Datas!B4</f>
        <v>43281</v>
      </c>
      <c r="J9" s="249">
        <v>43100</v>
      </c>
      <c r="K9" s="273"/>
    </row>
    <row r="10" spans="2:14" ht="15" x14ac:dyDescent="0.25">
      <c r="C10" s="5"/>
      <c r="D10" s="5"/>
      <c r="E10" s="86"/>
      <c r="F10" s="5"/>
      <c r="G10" s="5"/>
      <c r="H10" s="5"/>
      <c r="I10" s="5"/>
      <c r="J10" s="5"/>
      <c r="K10" s="5"/>
    </row>
    <row r="11" spans="2:14" x14ac:dyDescent="0.35">
      <c r="C11" s="5"/>
      <c r="D11" s="11" t="s">
        <v>805</v>
      </c>
      <c r="E11" s="274">
        <f>SUM(E12:E15)</f>
        <v>3001629.08</v>
      </c>
      <c r="F11" s="274">
        <v>5094448.9799999995</v>
      </c>
      <c r="G11" s="5"/>
      <c r="H11" s="11" t="s">
        <v>806</v>
      </c>
      <c r="I11" s="275">
        <f>SUM(I12:I19)</f>
        <v>1983004.62</v>
      </c>
      <c r="J11" s="275">
        <v>3087087.16</v>
      </c>
      <c r="K11" s="11"/>
      <c r="M11" s="1"/>
      <c r="N11" s="59"/>
    </row>
    <row r="12" spans="2:14" x14ac:dyDescent="0.35">
      <c r="B12" s="233" t="s">
        <v>399</v>
      </c>
      <c r="C12" s="5"/>
      <c r="D12" s="5" t="s">
        <v>200</v>
      </c>
      <c r="E12" s="86">
        <f>'DRE Final'!E11</f>
        <v>989170.32</v>
      </c>
      <c r="F12" s="276">
        <v>1517572.38</v>
      </c>
      <c r="G12" s="5"/>
      <c r="H12" s="154" t="s">
        <v>807</v>
      </c>
      <c r="I12" s="277">
        <f>'DRE Final'!E20</f>
        <v>456689.37</v>
      </c>
      <c r="J12" s="276">
        <v>757668.24</v>
      </c>
      <c r="K12" s="11"/>
      <c r="N12" s="59"/>
    </row>
    <row r="13" spans="2:14" x14ac:dyDescent="0.35">
      <c r="B13" s="233" t="s">
        <v>403</v>
      </c>
      <c r="C13" s="5"/>
      <c r="D13" s="5" t="s">
        <v>808</v>
      </c>
      <c r="E13" s="86">
        <f>'DRE Final'!E12</f>
        <v>84973.74</v>
      </c>
      <c r="F13" s="276">
        <v>189014.84</v>
      </c>
      <c r="G13" s="5"/>
      <c r="H13" s="154" t="s">
        <v>809</v>
      </c>
      <c r="I13" s="277">
        <f>'DRE Final'!E21</f>
        <v>508214.37</v>
      </c>
      <c r="J13" s="276">
        <v>728865.06</v>
      </c>
      <c r="K13" s="5"/>
    </row>
    <row r="14" spans="2:14" ht="15" x14ac:dyDescent="0.25">
      <c r="B14" s="233">
        <v>415</v>
      </c>
      <c r="C14" s="5"/>
      <c r="D14" s="5" t="s">
        <v>810</v>
      </c>
      <c r="E14" s="86">
        <f>'DRE Final'!E15</f>
        <v>1927424.83</v>
      </c>
      <c r="F14" s="276">
        <v>3347059.21</v>
      </c>
      <c r="G14" s="5"/>
      <c r="H14" s="278" t="s">
        <v>811</v>
      </c>
      <c r="I14" s="277">
        <f>'DRE Final'!E22</f>
        <v>91149.46</v>
      </c>
      <c r="J14" s="276">
        <v>137494.12</v>
      </c>
      <c r="K14" s="5"/>
    </row>
    <row r="15" spans="2:14" x14ac:dyDescent="0.35">
      <c r="B15" s="233" t="s">
        <v>432</v>
      </c>
      <c r="C15" s="5"/>
      <c r="D15" s="5" t="s">
        <v>812</v>
      </c>
      <c r="E15" s="86">
        <f>'DRE Final'!E13+'DRE Final'!E14</f>
        <v>60.19</v>
      </c>
      <c r="F15" s="276">
        <v>40802.550000000003</v>
      </c>
      <c r="G15" s="5"/>
      <c r="H15" s="278" t="s">
        <v>813</v>
      </c>
      <c r="I15" s="277">
        <f>'DRE Final'!E23</f>
        <v>864675.28</v>
      </c>
      <c r="J15" s="276">
        <v>1368186.79</v>
      </c>
      <c r="K15" s="5"/>
    </row>
    <row r="16" spans="2:14" x14ac:dyDescent="0.35">
      <c r="C16" s="5"/>
      <c r="D16" s="5"/>
      <c r="E16" s="5"/>
      <c r="F16" s="86"/>
      <c r="G16" s="5"/>
      <c r="H16" s="278" t="s">
        <v>814</v>
      </c>
      <c r="I16" s="277">
        <f>'DRE Final'!E24</f>
        <v>19275</v>
      </c>
      <c r="J16" s="276">
        <v>42306.21</v>
      </c>
      <c r="K16" s="5"/>
    </row>
    <row r="17" spans="3:13" ht="15" x14ac:dyDescent="0.25">
      <c r="C17" s="5"/>
      <c r="D17" s="5"/>
      <c r="E17" s="86"/>
      <c r="F17" s="86"/>
      <c r="G17" s="5"/>
      <c r="H17" s="278" t="s">
        <v>815</v>
      </c>
      <c r="I17" s="277">
        <f>'DRE Final'!E30</f>
        <v>4470.6000000000004</v>
      </c>
      <c r="J17" s="276">
        <v>6898.62</v>
      </c>
      <c r="K17" s="5"/>
    </row>
    <row r="18" spans="3:13" x14ac:dyDescent="0.35">
      <c r="C18" s="5"/>
      <c r="D18" s="11" t="s">
        <v>816</v>
      </c>
      <c r="E18" s="86">
        <v>0</v>
      </c>
      <c r="F18" s="86">
        <v>0</v>
      </c>
      <c r="G18" s="5"/>
      <c r="H18" s="278" t="s">
        <v>817</v>
      </c>
      <c r="I18" s="277">
        <f>'DRE Final'!E25</f>
        <v>619.6</v>
      </c>
      <c r="J18" s="276">
        <v>14895</v>
      </c>
      <c r="K18" s="5"/>
    </row>
    <row r="19" spans="3:13" x14ac:dyDescent="0.35">
      <c r="C19" s="5"/>
      <c r="D19" s="5"/>
      <c r="E19" s="86"/>
      <c r="F19" s="86"/>
      <c r="G19" s="5"/>
      <c r="H19" s="278" t="s">
        <v>818</v>
      </c>
      <c r="I19" s="277">
        <f>'DRE Final'!E26</f>
        <v>37910.94</v>
      </c>
      <c r="J19" s="276">
        <v>30773.119999999999</v>
      </c>
      <c r="K19" s="5"/>
    </row>
    <row r="20" spans="3:13" ht="15" x14ac:dyDescent="0.25">
      <c r="C20" s="5"/>
      <c r="D20" s="5"/>
      <c r="E20" s="86"/>
      <c r="F20" s="86"/>
      <c r="G20" s="5"/>
      <c r="H20" s="278"/>
      <c r="I20" s="17"/>
      <c r="J20" s="86"/>
      <c r="K20" s="5"/>
    </row>
    <row r="21" spans="3:13" x14ac:dyDescent="0.35">
      <c r="C21" s="5"/>
      <c r="D21" s="5"/>
      <c r="E21" s="86"/>
      <c r="F21" s="86"/>
      <c r="G21" s="5"/>
      <c r="H21" s="273" t="s">
        <v>819</v>
      </c>
      <c r="I21" s="143">
        <f>I22</f>
        <v>-151902.55000000008</v>
      </c>
      <c r="J21" s="143">
        <v>283692</v>
      </c>
      <c r="K21" s="5"/>
    </row>
    <row r="22" spans="3:13" ht="15" x14ac:dyDescent="0.25">
      <c r="C22" s="5"/>
      <c r="D22" s="5"/>
      <c r="E22" s="86"/>
      <c r="F22" s="86"/>
      <c r="G22" s="5"/>
      <c r="H22" s="278" t="s">
        <v>820</v>
      </c>
      <c r="I22" s="140">
        <f>(DFC_Final!E12+DFC_Final!E23+DFC_Final!E33+DFC_Final!E38+ DFC_Base!E13)*-1</f>
        <v>-151902.55000000008</v>
      </c>
      <c r="J22" s="22">
        <v>283692</v>
      </c>
      <c r="K22" s="5"/>
      <c r="M22" s="59"/>
    </row>
    <row r="23" spans="3:13" ht="15" x14ac:dyDescent="0.25">
      <c r="C23" s="5"/>
      <c r="D23" s="5"/>
      <c r="E23" s="86"/>
      <c r="F23" s="86"/>
      <c r="G23" s="5"/>
      <c r="H23" s="278"/>
      <c r="I23" s="5"/>
      <c r="J23" s="86"/>
      <c r="K23" s="5"/>
    </row>
    <row r="24" spans="3:13" x14ac:dyDescent="0.35">
      <c r="C24" s="5"/>
      <c r="D24" s="11" t="s">
        <v>821</v>
      </c>
      <c r="E24" s="86">
        <v>0</v>
      </c>
      <c r="F24" s="86">
        <v>0</v>
      </c>
      <c r="G24" s="5"/>
      <c r="H24" s="273" t="s">
        <v>822</v>
      </c>
      <c r="I24" s="275">
        <v>0</v>
      </c>
      <c r="J24" s="86">
        <v>0</v>
      </c>
      <c r="K24" s="5"/>
    </row>
    <row r="25" spans="3:13" x14ac:dyDescent="0.35">
      <c r="C25" s="5"/>
      <c r="D25" s="5"/>
      <c r="E25" s="86"/>
      <c r="F25" s="86"/>
      <c r="G25" s="5"/>
      <c r="H25" s="278" t="s">
        <v>210</v>
      </c>
      <c r="I25" s="277">
        <v>0</v>
      </c>
      <c r="J25" s="86">
        <v>0</v>
      </c>
      <c r="K25" s="5"/>
    </row>
    <row r="26" spans="3:13" x14ac:dyDescent="0.35">
      <c r="C26" s="5"/>
      <c r="D26" s="5"/>
      <c r="E26" s="86"/>
      <c r="F26" s="86"/>
      <c r="G26" s="5"/>
      <c r="H26" s="5" t="s">
        <v>823</v>
      </c>
      <c r="I26" s="277">
        <v>0</v>
      </c>
      <c r="J26" s="86">
        <v>0</v>
      </c>
      <c r="K26" s="5"/>
    </row>
    <row r="27" spans="3:13" x14ac:dyDescent="0.35">
      <c r="C27" s="5"/>
      <c r="D27" s="5"/>
      <c r="E27" s="86"/>
      <c r="F27" s="86"/>
      <c r="G27" s="5"/>
      <c r="H27" s="5"/>
      <c r="I27" s="279"/>
      <c r="J27" s="86"/>
      <c r="K27" s="5"/>
    </row>
    <row r="28" spans="3:13" x14ac:dyDescent="0.35">
      <c r="C28" s="5"/>
      <c r="D28" s="11" t="s">
        <v>824</v>
      </c>
      <c r="E28" s="86">
        <v>0</v>
      </c>
      <c r="F28" s="86">
        <v>0</v>
      </c>
      <c r="G28" s="5"/>
      <c r="H28" s="11" t="s">
        <v>825</v>
      </c>
      <c r="I28" s="86">
        <v>0</v>
      </c>
      <c r="J28" s="86">
        <v>0</v>
      </c>
      <c r="K28" s="5"/>
    </row>
    <row r="29" spans="3:13" x14ac:dyDescent="0.35">
      <c r="C29" s="5"/>
      <c r="D29" s="5"/>
      <c r="E29" s="86"/>
      <c r="F29" s="86"/>
      <c r="G29" s="5"/>
      <c r="H29" s="5"/>
      <c r="I29" s="5"/>
      <c r="J29" s="86"/>
      <c r="K29" s="5"/>
    </row>
    <row r="30" spans="3:13" x14ac:dyDescent="0.35">
      <c r="C30" s="5"/>
      <c r="D30" s="11" t="s">
        <v>826</v>
      </c>
      <c r="E30" s="280">
        <f>DFC_Final!E50</f>
        <v>3352381.76</v>
      </c>
      <c r="F30" s="280">
        <v>1628711.94</v>
      </c>
      <c r="G30" s="5"/>
      <c r="H30" s="11" t="s">
        <v>827</v>
      </c>
      <c r="I30" s="275">
        <f>DFC_Final!E51</f>
        <v>4522908.7699999996</v>
      </c>
      <c r="J30" s="280">
        <v>3352381.76</v>
      </c>
      <c r="K30" s="11"/>
      <c r="M30" s="59"/>
    </row>
    <row r="31" spans="3:13" x14ac:dyDescent="0.35">
      <c r="C31" s="5"/>
      <c r="D31" s="5"/>
      <c r="E31" s="86"/>
      <c r="F31" s="86"/>
      <c r="G31" s="5"/>
      <c r="H31" s="5"/>
      <c r="I31" s="5"/>
      <c r="J31" s="86"/>
      <c r="K31" s="5"/>
    </row>
    <row r="32" spans="3:13" x14ac:dyDescent="0.35">
      <c r="C32" s="273"/>
      <c r="D32" s="247" t="s">
        <v>828</v>
      </c>
      <c r="E32" s="251">
        <f>E11+E18+E24+E28+E30</f>
        <v>6354010.8399999999</v>
      </c>
      <c r="F32" s="251">
        <v>6723160.9199999999</v>
      </c>
      <c r="G32" s="247"/>
      <c r="H32" s="247" t="s">
        <v>829</v>
      </c>
      <c r="I32" s="281">
        <f>I11+I21+I24+I28+I30</f>
        <v>6354010.8399999999</v>
      </c>
      <c r="J32" s="281">
        <v>6723160.9199999999</v>
      </c>
      <c r="K32" s="273"/>
    </row>
    <row r="33" spans="4:15" x14ac:dyDescent="0.35">
      <c r="M33" s="1"/>
      <c r="O33" s="59"/>
    </row>
    <row r="34" spans="4:15" x14ac:dyDescent="0.35">
      <c r="I34" s="59">
        <f>E32-I32</f>
        <v>0</v>
      </c>
    </row>
    <row r="35" spans="4:15" x14ac:dyDescent="0.35">
      <c r="F35" s="2"/>
      <c r="H35" s="59"/>
      <c r="I35" s="59"/>
      <c r="J35" s="59"/>
      <c r="M35" s="59"/>
    </row>
    <row r="36" spans="4:15" x14ac:dyDescent="0.35">
      <c r="I36" s="59"/>
    </row>
    <row r="37" spans="4:15" x14ac:dyDescent="0.35">
      <c r="I37" s="59"/>
      <c r="M37" s="59"/>
    </row>
    <row r="38" spans="4:15" x14ac:dyDescent="0.35">
      <c r="D38" s="309" t="s">
        <v>1561</v>
      </c>
      <c r="H38" s="318" t="s">
        <v>910</v>
      </c>
      <c r="I38" s="318"/>
      <c r="J38" s="318"/>
      <c r="K38" s="318"/>
    </row>
    <row r="39" spans="4:15" x14ac:dyDescent="0.35">
      <c r="D39" s="309" t="s">
        <v>830</v>
      </c>
      <c r="H39" s="318" t="s">
        <v>911</v>
      </c>
      <c r="I39" s="318"/>
      <c r="J39" s="318"/>
      <c r="K39" s="318"/>
    </row>
    <row r="40" spans="4:15" x14ac:dyDescent="0.35">
      <c r="I40" s="59"/>
    </row>
  </sheetData>
  <mergeCells count="4">
    <mergeCell ref="C2:K2"/>
    <mergeCell ref="C4:K4"/>
    <mergeCell ref="H38:K38"/>
    <mergeCell ref="H39:K39"/>
  </mergeCells>
  <pageMargins left="0.51181102362204722" right="0.51181102362204722" top="0.78740157480314965" bottom="0.78740157480314965" header="0.31496062992125984" footer="0.31496062992125984"/>
  <pageSetup paperSize="9" scale="84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>
    <tabColor theme="8"/>
    <pageSetUpPr fitToPage="1"/>
  </sheetPr>
  <dimension ref="A1:J43"/>
  <sheetViews>
    <sheetView showGridLines="0" tabSelected="1" topLeftCell="A21" zoomScaleNormal="100" workbookViewId="0">
      <selection activeCell="E40" sqref="E40:G42"/>
    </sheetView>
  </sheetViews>
  <sheetFormatPr defaultColWidth="9.1796875" defaultRowHeight="14.5" x14ac:dyDescent="0.35"/>
  <cols>
    <col min="1" max="1" width="2.54296875" style="152" customWidth="1"/>
    <col min="2" max="2" width="1.26953125" style="152" customWidth="1"/>
    <col min="3" max="3" width="61.1796875" style="152" customWidth="1"/>
    <col min="4" max="4" width="28" style="152" customWidth="1"/>
    <col min="5" max="5" width="13.26953125" style="152" bestFit="1" customWidth="1"/>
    <col min="6" max="6" width="4.81640625" style="152" customWidth="1"/>
    <col min="7" max="7" width="13.26953125" style="152" bestFit="1" customWidth="1"/>
    <col min="8" max="8" width="1.1796875" style="152" customWidth="1"/>
    <col min="9" max="9" width="6.7265625" style="152" customWidth="1"/>
    <col min="10" max="10" width="19.1796875" style="153" customWidth="1"/>
    <col min="11" max="16384" width="9.1796875" style="152"/>
  </cols>
  <sheetData>
    <row r="1" spans="1:9" ht="17.25" customHeight="1" thickBot="1" x14ac:dyDescent="0.3"/>
    <row r="2" spans="1:9" ht="5.25" customHeight="1" thickTop="1" x14ac:dyDescent="0.25">
      <c r="A2" s="154"/>
      <c r="B2" s="155"/>
      <c r="C2" s="156"/>
      <c r="D2" s="156"/>
      <c r="E2" s="156"/>
      <c r="F2" s="156"/>
      <c r="G2" s="156"/>
      <c r="H2" s="157"/>
      <c r="I2" s="154"/>
    </row>
    <row r="3" spans="1:9" x14ac:dyDescent="0.35">
      <c r="A3" s="154"/>
      <c r="B3" s="85"/>
      <c r="C3" s="310" t="s">
        <v>832</v>
      </c>
      <c r="D3" s="310"/>
      <c r="E3" s="60"/>
      <c r="F3" s="60"/>
      <c r="G3" s="60"/>
      <c r="H3" s="158"/>
      <c r="I3" s="154"/>
    </row>
    <row r="4" spans="1:9" x14ac:dyDescent="0.35">
      <c r="A4" s="154"/>
      <c r="B4" s="85"/>
      <c r="C4" s="310" t="s">
        <v>1234</v>
      </c>
      <c r="D4" s="310"/>
      <c r="E4" s="60"/>
      <c r="F4" s="60"/>
      <c r="G4" s="60"/>
      <c r="H4" s="158"/>
      <c r="I4" s="154"/>
    </row>
    <row r="5" spans="1:9" ht="15" x14ac:dyDescent="0.25">
      <c r="A5" s="154"/>
      <c r="B5" s="85"/>
      <c r="C5" s="310" t="s">
        <v>154</v>
      </c>
      <c r="D5" s="310"/>
      <c r="E5" s="60"/>
      <c r="F5" s="60"/>
      <c r="G5" s="60"/>
      <c r="H5" s="158"/>
      <c r="I5" s="154"/>
    </row>
    <row r="6" spans="1:9" ht="15" x14ac:dyDescent="0.25">
      <c r="A6" s="154"/>
      <c r="B6" s="85"/>
      <c r="E6" s="60"/>
      <c r="F6" s="60"/>
      <c r="G6" s="60"/>
      <c r="H6" s="158"/>
      <c r="I6" s="154"/>
    </row>
    <row r="7" spans="1:9" ht="15" x14ac:dyDescent="0.25">
      <c r="A7" s="154"/>
      <c r="B7" s="85"/>
      <c r="C7" s="93"/>
      <c r="D7" s="93"/>
      <c r="E7" s="60"/>
      <c r="F7" s="60"/>
      <c r="G7" s="60"/>
      <c r="H7" s="158"/>
      <c r="I7" s="154"/>
    </row>
    <row r="8" spans="1:9" ht="15" x14ac:dyDescent="0.25">
      <c r="A8" s="154"/>
      <c r="B8" s="85"/>
      <c r="C8" s="93"/>
      <c r="D8" s="93"/>
      <c r="H8" s="158"/>
      <c r="I8" s="154"/>
    </row>
    <row r="9" spans="1:9" ht="3.75" customHeight="1" x14ac:dyDescent="0.25">
      <c r="A9" s="154"/>
      <c r="B9" s="85"/>
      <c r="C9" s="93"/>
      <c r="D9" s="93"/>
      <c r="E9" s="93"/>
      <c r="F9" s="192"/>
      <c r="G9" s="192"/>
      <c r="H9" s="158"/>
      <c r="I9" s="154"/>
    </row>
    <row r="10" spans="1:9" ht="15" x14ac:dyDescent="0.25">
      <c r="B10" s="246"/>
      <c r="C10" s="247" t="s">
        <v>199</v>
      </c>
      <c r="D10" s="248"/>
      <c r="E10" s="249">
        <f>Datas!B4</f>
        <v>43281</v>
      </c>
      <c r="F10" s="248"/>
      <c r="G10" s="249">
        <v>42735</v>
      </c>
      <c r="H10" s="250"/>
    </row>
    <row r="11" spans="1:9" x14ac:dyDescent="0.35">
      <c r="B11" s="85"/>
      <c r="C11" s="136" t="s">
        <v>200</v>
      </c>
      <c r="D11" s="64"/>
      <c r="E11" s="64">
        <f>DRE_Base!D10</f>
        <v>989170.32</v>
      </c>
      <c r="F11" s="64"/>
      <c r="G11" s="64">
        <v>1517572.38</v>
      </c>
      <c r="H11" s="158"/>
    </row>
    <row r="12" spans="1:9" x14ac:dyDescent="0.35">
      <c r="B12" s="85"/>
      <c r="C12" s="136" t="s">
        <v>201</v>
      </c>
      <c r="D12" s="64"/>
      <c r="E12" s="64">
        <f>DRE_Base!D11</f>
        <v>84973.74</v>
      </c>
      <c r="F12" s="64"/>
      <c r="G12" s="64">
        <v>189014.84</v>
      </c>
      <c r="H12" s="158"/>
    </row>
    <row r="13" spans="1:9" ht="15" x14ac:dyDescent="0.25">
      <c r="B13" s="85"/>
      <c r="C13" s="65" t="s">
        <v>202</v>
      </c>
      <c r="D13" s="64"/>
      <c r="E13" s="64">
        <f>DRE_Base!D14</f>
        <v>60.19</v>
      </c>
      <c r="F13" s="64"/>
      <c r="G13" s="64">
        <v>16802.55</v>
      </c>
      <c r="H13" s="158"/>
    </row>
    <row r="14" spans="1:9" ht="15" x14ac:dyDescent="0.25">
      <c r="B14" s="85"/>
      <c r="C14" s="65" t="s">
        <v>767</v>
      </c>
      <c r="D14" s="64"/>
      <c r="E14" s="64">
        <f>DRE_Base!D13</f>
        <v>0</v>
      </c>
      <c r="F14" s="64"/>
      <c r="G14" s="64">
        <v>24000</v>
      </c>
      <c r="H14" s="158"/>
    </row>
    <row r="15" spans="1:9" x14ac:dyDescent="0.35">
      <c r="B15" s="85"/>
      <c r="C15" s="136" t="s">
        <v>203</v>
      </c>
      <c r="D15" s="64"/>
      <c r="E15" s="64">
        <f>DRE_Base!D12</f>
        <v>1927424.83</v>
      </c>
      <c r="F15" s="64"/>
      <c r="G15" s="64">
        <v>3347059.21</v>
      </c>
      <c r="H15" s="158"/>
    </row>
    <row r="16" spans="1:9" ht="15" x14ac:dyDescent="0.25">
      <c r="B16" s="85"/>
      <c r="C16" s="136"/>
      <c r="D16" s="64"/>
      <c r="E16" s="64"/>
      <c r="F16" s="64"/>
      <c r="H16" s="158"/>
    </row>
    <row r="17" spans="2:8" ht="15" x14ac:dyDescent="0.25">
      <c r="B17" s="85"/>
      <c r="C17" s="136"/>
      <c r="D17" s="66"/>
      <c r="E17" s="66">
        <f>SUM(E11:E16)</f>
        <v>3001629.08</v>
      </c>
      <c r="F17" s="66"/>
      <c r="G17" s="66">
        <v>5094448.9800000004</v>
      </c>
      <c r="H17" s="158"/>
    </row>
    <row r="18" spans="2:8" ht="15" x14ac:dyDescent="0.25">
      <c r="B18" s="85"/>
      <c r="C18" s="136"/>
      <c r="D18" s="64"/>
      <c r="E18" s="64"/>
      <c r="F18" s="64"/>
      <c r="G18" s="64"/>
      <c r="H18" s="158"/>
    </row>
    <row r="19" spans="2:8" ht="15" x14ac:dyDescent="0.25">
      <c r="B19" s="85"/>
      <c r="C19" s="67" t="s">
        <v>204</v>
      </c>
      <c r="D19" s="64"/>
      <c r="E19" s="64"/>
      <c r="F19" s="64"/>
      <c r="G19" s="64"/>
      <c r="H19" s="158"/>
    </row>
    <row r="20" spans="2:8" x14ac:dyDescent="0.35">
      <c r="B20" s="85"/>
      <c r="C20" s="136" t="s">
        <v>205</v>
      </c>
      <c r="D20" s="64"/>
      <c r="E20" s="64">
        <f>DRE_Base!D19</f>
        <v>456689.37</v>
      </c>
      <c r="F20" s="64"/>
      <c r="G20" s="64">
        <v>757668.24</v>
      </c>
      <c r="H20" s="158"/>
    </row>
    <row r="21" spans="2:8" x14ac:dyDescent="0.35">
      <c r="B21" s="85"/>
      <c r="C21" s="136" t="s">
        <v>206</v>
      </c>
      <c r="D21" s="64"/>
      <c r="E21" s="64">
        <f>DRE_Base!D20</f>
        <v>508214.37</v>
      </c>
      <c r="F21" s="64"/>
      <c r="G21" s="64">
        <v>728865.06</v>
      </c>
      <c r="H21" s="158"/>
    </row>
    <row r="22" spans="2:8" x14ac:dyDescent="0.35">
      <c r="B22" s="85"/>
      <c r="C22" s="136" t="s">
        <v>207</v>
      </c>
      <c r="D22" s="64"/>
      <c r="E22" s="64">
        <f>DRE_Base!D21</f>
        <v>91149.46</v>
      </c>
      <c r="F22" s="64"/>
      <c r="G22" s="64">
        <v>137494.12</v>
      </c>
      <c r="H22" s="158"/>
    </row>
    <row r="23" spans="2:8" x14ac:dyDescent="0.35">
      <c r="B23" s="85"/>
      <c r="C23" s="136" t="s">
        <v>208</v>
      </c>
      <c r="D23" s="64"/>
      <c r="E23" s="64">
        <f>DRE_Base!D22</f>
        <v>864675.28</v>
      </c>
      <c r="F23" s="64"/>
      <c r="G23" s="64">
        <v>1368186.79</v>
      </c>
      <c r="H23" s="158"/>
    </row>
    <row r="24" spans="2:8" x14ac:dyDescent="0.35">
      <c r="B24" s="85"/>
      <c r="C24" s="136" t="s">
        <v>209</v>
      </c>
      <c r="D24" s="64"/>
      <c r="E24" s="64">
        <f>DRE_Base!D23</f>
        <v>19275</v>
      </c>
      <c r="F24" s="64"/>
      <c r="G24" s="64">
        <v>42306.21</v>
      </c>
      <c r="H24" s="158"/>
    </row>
    <row r="25" spans="2:8" x14ac:dyDescent="0.35">
      <c r="B25" s="85"/>
      <c r="C25" s="136" t="s">
        <v>212</v>
      </c>
      <c r="D25" s="64"/>
      <c r="E25" s="64">
        <f>DRE_Base!D28</f>
        <v>619.6</v>
      </c>
      <c r="F25" s="64"/>
      <c r="G25" s="64">
        <v>14895</v>
      </c>
      <c r="H25" s="158"/>
    </row>
    <row r="26" spans="2:8" x14ac:dyDescent="0.35">
      <c r="B26" s="85"/>
      <c r="C26" s="136" t="s">
        <v>213</v>
      </c>
      <c r="D26" s="64"/>
      <c r="E26" s="64">
        <f>DRE_Base!D29</f>
        <v>37910.94</v>
      </c>
      <c r="F26" s="64"/>
      <c r="G26" s="64">
        <v>30773.119999999999</v>
      </c>
      <c r="H26" s="158"/>
    </row>
    <row r="27" spans="2:8" x14ac:dyDescent="0.35">
      <c r="B27" s="85"/>
      <c r="C27" s="136"/>
      <c r="D27" s="66"/>
      <c r="E27" s="66">
        <f>SUM(E20:E26)</f>
        <v>1978534.02</v>
      </c>
      <c r="F27" s="66"/>
      <c r="G27" s="66">
        <v>3080188.54</v>
      </c>
      <c r="H27" s="158"/>
    </row>
    <row r="28" spans="2:8" x14ac:dyDescent="0.35">
      <c r="B28" s="85"/>
      <c r="C28" s="136"/>
      <c r="D28" s="64"/>
      <c r="E28" s="64"/>
      <c r="F28" s="64"/>
      <c r="G28" s="64"/>
      <c r="H28" s="158"/>
    </row>
    <row r="29" spans="2:8" x14ac:dyDescent="0.35">
      <c r="B29" s="85"/>
      <c r="C29" s="67" t="s">
        <v>214</v>
      </c>
      <c r="D29" s="64"/>
      <c r="E29" s="64"/>
      <c r="F29" s="64"/>
      <c r="G29" s="64"/>
      <c r="H29" s="158"/>
    </row>
    <row r="30" spans="2:8" x14ac:dyDescent="0.35">
      <c r="B30" s="85"/>
      <c r="C30" s="136" t="s">
        <v>215</v>
      </c>
      <c r="D30" s="64"/>
      <c r="E30" s="64">
        <f>DRE_Base!D34</f>
        <v>4470.6000000000004</v>
      </c>
      <c r="F30" s="64"/>
      <c r="G30" s="64">
        <v>6898.62</v>
      </c>
      <c r="H30" s="158"/>
    </row>
    <row r="31" spans="2:8" x14ac:dyDescent="0.35">
      <c r="B31" s="85"/>
      <c r="C31" s="136"/>
      <c r="D31" s="66"/>
      <c r="E31" s="66">
        <f>SUM(E30:E30)</f>
        <v>4470.6000000000004</v>
      </c>
      <c r="F31" s="66"/>
      <c r="G31" s="66">
        <v>6898.62</v>
      </c>
      <c r="H31" s="158"/>
    </row>
    <row r="32" spans="2:8" x14ac:dyDescent="0.35">
      <c r="B32" s="85"/>
      <c r="C32" s="136"/>
      <c r="D32" s="64"/>
      <c r="E32" s="64"/>
      <c r="F32" s="64"/>
      <c r="G32" s="64"/>
      <c r="H32" s="158"/>
    </row>
    <row r="33" spans="2:8" x14ac:dyDescent="0.35">
      <c r="B33" s="246"/>
      <c r="C33" s="247" t="s">
        <v>218</v>
      </c>
      <c r="D33" s="251"/>
      <c r="E33" s="251">
        <f>E17-E27-E31</f>
        <v>1018624.4600000001</v>
      </c>
      <c r="F33" s="251"/>
      <c r="G33" s="269">
        <v>2007361.8200000003</v>
      </c>
      <c r="H33" s="252"/>
    </row>
    <row r="34" spans="2:8" ht="6" customHeight="1" thickBot="1" x14ac:dyDescent="0.4">
      <c r="B34" s="253"/>
      <c r="C34" s="254"/>
      <c r="D34" s="254"/>
      <c r="E34" s="254"/>
      <c r="F34" s="254"/>
      <c r="G34" s="254"/>
      <c r="H34" s="255"/>
    </row>
    <row r="35" spans="2:8" ht="15" thickTop="1" x14ac:dyDescent="0.35">
      <c r="H35" s="153"/>
    </row>
    <row r="36" spans="2:8" x14ac:dyDescent="0.35">
      <c r="E36" s="153"/>
      <c r="F36" s="153"/>
      <c r="G36" s="153"/>
    </row>
    <row r="37" spans="2:8" x14ac:dyDescent="0.35">
      <c r="E37" s="153"/>
      <c r="F37" s="153"/>
      <c r="G37" s="153"/>
    </row>
    <row r="38" spans="2:8" x14ac:dyDescent="0.35">
      <c r="E38" s="153"/>
      <c r="F38" s="153"/>
      <c r="G38" s="153"/>
    </row>
    <row r="39" spans="2:8" x14ac:dyDescent="0.35">
      <c r="E39" s="153"/>
    </row>
    <row r="40" spans="2:8" ht="15" customHeight="1" x14ac:dyDescent="0.35">
      <c r="C40" s="309" t="s">
        <v>1561</v>
      </c>
      <c r="D40" s="210"/>
      <c r="E40" s="318" t="s">
        <v>1562</v>
      </c>
      <c r="F40" s="318"/>
      <c r="G40" s="318"/>
    </row>
    <row r="41" spans="2:8" ht="15" customHeight="1" x14ac:dyDescent="0.35">
      <c r="C41" s="309" t="s">
        <v>830</v>
      </c>
      <c r="D41" s="210"/>
      <c r="E41" s="318" t="s">
        <v>1563</v>
      </c>
      <c r="F41" s="318"/>
      <c r="G41" s="318"/>
    </row>
    <row r="42" spans="2:8" x14ac:dyDescent="0.35">
      <c r="C42" s="160"/>
      <c r="E42" s="5"/>
      <c r="F42" s="5"/>
      <c r="G42" s="5"/>
    </row>
    <row r="43" spans="2:8" x14ac:dyDescent="0.35">
      <c r="E43" s="1"/>
    </row>
  </sheetData>
  <mergeCells count="5">
    <mergeCell ref="E40:G40"/>
    <mergeCell ref="E41:G41"/>
    <mergeCell ref="C3:D3"/>
    <mergeCell ref="C4:D4"/>
    <mergeCell ref="C5:D5"/>
  </mergeCells>
  <pageMargins left="0.51181102362204722" right="0.51181102362204722" top="0.78740157480314965" bottom="0.78740157480314965" header="0.31496062992125984" footer="0.31496062992125984"/>
  <pageSetup paperSize="9" scale="77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/>
  <dimension ref="B3:Q22"/>
  <sheetViews>
    <sheetView showGridLines="0" workbookViewId="0">
      <selection activeCell="H36" sqref="H36"/>
    </sheetView>
  </sheetViews>
  <sheetFormatPr defaultColWidth="9.1796875" defaultRowHeight="14.5" x14ac:dyDescent="0.35"/>
  <cols>
    <col min="1" max="1" width="3.1796875" style="210" customWidth="1"/>
    <col min="2" max="2" width="15.7265625" style="210" customWidth="1"/>
    <col min="3" max="3" width="14.26953125" style="210" customWidth="1"/>
    <col min="4" max="4" width="16" style="210" customWidth="1"/>
    <col min="5" max="10" width="14.26953125" style="210" customWidth="1"/>
    <col min="11" max="11" width="13.26953125" style="1" bestFit="1" customWidth="1"/>
    <col min="12" max="12" width="11.54296875" style="210" bestFit="1" customWidth="1"/>
    <col min="13" max="14" width="9.1796875" style="210"/>
    <col min="15" max="16" width="11.54296875" style="210" bestFit="1" customWidth="1"/>
    <col min="17" max="17" width="10.54296875" style="210" bestFit="1" customWidth="1"/>
    <col min="18" max="16384" width="9.1796875" style="210"/>
  </cols>
  <sheetData>
    <row r="3" spans="2:17" x14ac:dyDescent="0.35">
      <c r="B3" s="323" t="s">
        <v>716</v>
      </c>
      <c r="C3" s="323"/>
      <c r="D3" s="323"/>
      <c r="E3" s="323"/>
      <c r="F3" s="323"/>
      <c r="G3" s="323"/>
      <c r="H3" s="323"/>
      <c r="I3" s="174"/>
      <c r="J3" s="174"/>
      <c r="K3" s="205"/>
    </row>
    <row r="4" spans="2:17" x14ac:dyDescent="0.35">
      <c r="B4" s="323" t="s">
        <v>553</v>
      </c>
      <c r="C4" s="323"/>
      <c r="D4" s="323"/>
      <c r="E4" s="323"/>
      <c r="F4" s="323"/>
      <c r="G4" s="323"/>
      <c r="H4" s="323"/>
      <c r="I4" s="174"/>
      <c r="J4" s="174"/>
    </row>
    <row r="5" spans="2:17" ht="15" x14ac:dyDescent="0.25">
      <c r="B5" s="323" t="s">
        <v>154</v>
      </c>
      <c r="C5" s="323"/>
      <c r="D5" s="323"/>
      <c r="E5" s="323"/>
      <c r="F5" s="323"/>
      <c r="G5" s="323"/>
      <c r="H5" s="323"/>
      <c r="I5" s="174"/>
      <c r="J5" s="174"/>
    </row>
    <row r="6" spans="2:17" ht="15" x14ac:dyDescent="0.25">
      <c r="B6" s="173"/>
      <c r="C6" s="173"/>
      <c r="D6" s="173"/>
      <c r="E6" s="173"/>
      <c r="F6" s="173"/>
      <c r="G6" s="173"/>
      <c r="H6" s="173"/>
      <c r="I6" s="173"/>
      <c r="J6" s="173"/>
    </row>
    <row r="7" spans="2:17" ht="15" x14ac:dyDescent="0.25">
      <c r="B7" s="173"/>
      <c r="C7" s="173"/>
      <c r="D7" s="173"/>
      <c r="E7" s="173"/>
      <c r="F7" s="173"/>
      <c r="G7" s="173"/>
      <c r="H7" s="173"/>
      <c r="I7" s="173"/>
      <c r="J7" s="173"/>
    </row>
    <row r="8" spans="2:17" x14ac:dyDescent="0.35">
      <c r="B8" s="324" t="s">
        <v>545</v>
      </c>
      <c r="C8" s="325"/>
      <c r="D8" s="325"/>
      <c r="E8" s="325"/>
      <c r="F8" s="325"/>
      <c r="G8" s="325"/>
      <c r="H8" s="325"/>
      <c r="I8" s="325"/>
      <c r="J8" s="326"/>
    </row>
    <row r="9" spans="2:17" ht="15" x14ac:dyDescent="0.25">
      <c r="B9" s="173"/>
      <c r="C9" s="173"/>
      <c r="D9" s="173"/>
      <c r="E9" s="173"/>
      <c r="F9" s="173"/>
      <c r="G9" s="173"/>
      <c r="H9" s="173"/>
      <c r="I9" s="173"/>
      <c r="J9" s="173"/>
    </row>
    <row r="10" spans="2:17" x14ac:dyDescent="0.35">
      <c r="B10" s="196"/>
      <c r="C10" s="197" t="s">
        <v>546</v>
      </c>
      <c r="D10" s="327" t="s">
        <v>547</v>
      </c>
      <c r="E10" s="329" t="s">
        <v>465</v>
      </c>
      <c r="F10" s="329" t="s">
        <v>221</v>
      </c>
      <c r="G10" s="329" t="s">
        <v>548</v>
      </c>
      <c r="H10" s="329" t="s">
        <v>549</v>
      </c>
      <c r="I10" s="329" t="s">
        <v>550</v>
      </c>
      <c r="J10" s="198" t="s">
        <v>546</v>
      </c>
    </row>
    <row r="11" spans="2:17" x14ac:dyDescent="0.35">
      <c r="B11" s="199" t="s">
        <v>551</v>
      </c>
      <c r="C11" s="200">
        <v>42004</v>
      </c>
      <c r="D11" s="328"/>
      <c r="E11" s="330"/>
      <c r="F11" s="330"/>
      <c r="G11" s="330"/>
      <c r="H11" s="330"/>
      <c r="I11" s="330"/>
      <c r="J11" s="201">
        <v>42308</v>
      </c>
      <c r="K11" s="1" t="s">
        <v>790</v>
      </c>
    </row>
    <row r="12" spans="2:17" ht="15" x14ac:dyDescent="0.25">
      <c r="B12" s="173" t="s">
        <v>464</v>
      </c>
      <c r="C12" s="91">
        <v>128874.1</v>
      </c>
      <c r="D12" s="202">
        <v>274582.14</v>
      </c>
      <c r="E12" s="202">
        <f>22666.67-2944.33</f>
        <v>19722.339999999997</v>
      </c>
      <c r="F12" s="202">
        <v>45246.54</v>
      </c>
      <c r="G12" s="202">
        <v>0</v>
      </c>
      <c r="H12" s="202">
        <v>0</v>
      </c>
      <c r="I12" s="202">
        <v>0</v>
      </c>
      <c r="J12" s="202">
        <f>C12+D12-E12-F12+G12+H12+I12</f>
        <v>338487.36000000004</v>
      </c>
      <c r="K12" s="1">
        <v>338487.36</v>
      </c>
      <c r="L12" s="59">
        <f>K12-J12</f>
        <v>0</v>
      </c>
      <c r="N12" s="59"/>
      <c r="O12" s="1"/>
      <c r="P12" s="1"/>
      <c r="Q12" s="59"/>
    </row>
    <row r="13" spans="2:17" x14ac:dyDescent="0.35">
      <c r="B13" s="173" t="s">
        <v>186</v>
      </c>
      <c r="C13" s="91">
        <v>11042.73</v>
      </c>
      <c r="D13" s="202">
        <v>239746.96</v>
      </c>
      <c r="E13" s="202"/>
      <c r="F13" s="226">
        <v>7019.42</v>
      </c>
      <c r="G13" s="202">
        <v>0</v>
      </c>
      <c r="H13" s="202">
        <v>0</v>
      </c>
      <c r="I13" s="202">
        <v>0</v>
      </c>
      <c r="J13" s="202">
        <f>C13+D13-E13-F13+G13+H13+I13</f>
        <v>243770.27</v>
      </c>
      <c r="K13" s="1">
        <v>243770.27</v>
      </c>
      <c r="L13" s="59">
        <f>K13-J13</f>
        <v>0</v>
      </c>
    </row>
    <row r="14" spans="2:17" ht="15" x14ac:dyDescent="0.25">
      <c r="B14" s="173"/>
      <c r="C14" s="202"/>
      <c r="D14" s="202"/>
      <c r="E14" s="202"/>
      <c r="F14" s="202"/>
      <c r="G14" s="202"/>
      <c r="H14" s="202"/>
      <c r="I14" s="202"/>
      <c r="J14" s="202"/>
    </row>
    <row r="15" spans="2:17" ht="15" x14ac:dyDescent="0.25">
      <c r="B15" s="203" t="s">
        <v>552</v>
      </c>
      <c r="C15" s="204">
        <f>SUM(C12:C13)</f>
        <v>139916.83000000002</v>
      </c>
      <c r="D15" s="204">
        <f t="shared" ref="D15:H15" si="0">SUM(D12:D13)</f>
        <v>514329.1</v>
      </c>
      <c r="E15" s="204">
        <f t="shared" si="0"/>
        <v>19722.339999999997</v>
      </c>
      <c r="F15" s="206">
        <f t="shared" si="0"/>
        <v>52265.96</v>
      </c>
      <c r="G15" s="204">
        <f t="shared" si="0"/>
        <v>0</v>
      </c>
      <c r="H15" s="204">
        <f t="shared" si="0"/>
        <v>0</v>
      </c>
      <c r="I15" s="204">
        <f>SUM(I12:I13)</f>
        <v>0</v>
      </c>
      <c r="J15" s="204">
        <f>SUM(J12:J13)</f>
        <v>582257.63</v>
      </c>
    </row>
    <row r="16" spans="2:17" ht="15" x14ac:dyDescent="0.25">
      <c r="B16" s="173"/>
      <c r="C16" s="202"/>
      <c r="D16" s="202"/>
      <c r="E16" s="202"/>
      <c r="F16" s="202"/>
      <c r="G16" s="202"/>
      <c r="H16" s="202"/>
      <c r="I16" s="202"/>
      <c r="J16" s="202"/>
      <c r="L16" s="1"/>
    </row>
    <row r="18" spans="10:10" ht="15" x14ac:dyDescent="0.25">
      <c r="J18" s="1"/>
    </row>
    <row r="19" spans="10:10" ht="15" x14ac:dyDescent="0.25">
      <c r="J19" s="1"/>
    </row>
    <row r="20" spans="10:10" ht="15" x14ac:dyDescent="0.25">
      <c r="J20" s="1"/>
    </row>
    <row r="21" spans="10:10" ht="15" x14ac:dyDescent="0.25">
      <c r="J21" s="1"/>
    </row>
    <row r="22" spans="10:10" ht="15" x14ac:dyDescent="0.25">
      <c r="J22" s="1"/>
    </row>
  </sheetData>
  <mergeCells count="10">
    <mergeCell ref="B3:H3"/>
    <mergeCell ref="B4:H4"/>
    <mergeCell ref="B5:H5"/>
    <mergeCell ref="B8:J8"/>
    <mergeCell ref="D10:D11"/>
    <mergeCell ref="E10:E11"/>
    <mergeCell ref="F10:F11"/>
    <mergeCell ref="G10:G11"/>
    <mergeCell ref="H10:H11"/>
    <mergeCell ref="I10:I11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tabColor theme="6"/>
  </sheetPr>
  <dimension ref="A1:G50"/>
  <sheetViews>
    <sheetView showGridLines="0" zoomScaleNormal="100" workbookViewId="0">
      <selection activeCell="C14" sqref="C14"/>
    </sheetView>
  </sheetViews>
  <sheetFormatPr defaultRowHeight="14.5" x14ac:dyDescent="0.35"/>
  <cols>
    <col min="1" max="1" width="13.453125" style="51" customWidth="1"/>
    <col min="2" max="2" width="1.26953125" customWidth="1"/>
    <col min="3" max="3" width="61.1796875" customWidth="1"/>
    <col min="4" max="4" width="20.7265625" customWidth="1"/>
    <col min="5" max="5" width="6.7265625" customWidth="1"/>
  </cols>
  <sheetData>
    <row r="1" spans="1:7" ht="17.25" customHeight="1" thickBot="1" x14ac:dyDescent="0.3"/>
    <row r="2" spans="1:7" ht="5.25" customHeight="1" thickTop="1" x14ac:dyDescent="0.25">
      <c r="A2" s="50"/>
      <c r="B2" s="41"/>
      <c r="C2" s="7"/>
      <c r="D2" s="8"/>
      <c r="E2" s="5"/>
    </row>
    <row r="3" spans="1:7" ht="15" x14ac:dyDescent="0.25">
      <c r="A3" s="50"/>
      <c r="B3" s="30"/>
      <c r="C3" s="310"/>
      <c r="D3" s="311"/>
      <c r="E3" s="5"/>
    </row>
    <row r="4" spans="1:7" x14ac:dyDescent="0.35">
      <c r="A4" s="50"/>
      <c r="B4" s="30"/>
      <c r="C4" s="312" t="s">
        <v>227</v>
      </c>
      <c r="D4" s="313"/>
      <c r="E4" s="5"/>
    </row>
    <row r="5" spans="1:7" s="59" customFormat="1" ht="15" x14ac:dyDescent="0.25">
      <c r="A5" s="50"/>
      <c r="B5" s="30"/>
      <c r="C5" s="312" t="s">
        <v>154</v>
      </c>
      <c r="D5" s="313"/>
      <c r="E5" s="5"/>
      <c r="F5"/>
      <c r="G5"/>
    </row>
    <row r="6" spans="1:7" s="59" customFormat="1" ht="15" x14ac:dyDescent="0.25">
      <c r="A6" s="50"/>
      <c r="B6" s="30"/>
      <c r="C6" s="61"/>
      <c r="D6" s="74"/>
      <c r="E6" s="5"/>
      <c r="F6"/>
      <c r="G6"/>
    </row>
    <row r="7" spans="1:7" s="59" customFormat="1" ht="15" x14ac:dyDescent="0.25">
      <c r="A7" s="50"/>
      <c r="B7" s="30"/>
      <c r="C7" s="61"/>
      <c r="D7" s="74"/>
      <c r="E7" s="5"/>
      <c r="F7"/>
      <c r="G7"/>
    </row>
    <row r="8" spans="1:7" s="59" customFormat="1" ht="3.75" customHeight="1" x14ac:dyDescent="0.25">
      <c r="A8" s="50"/>
      <c r="B8" s="30"/>
      <c r="C8" s="61"/>
      <c r="D8" s="74"/>
      <c r="E8" s="5"/>
      <c r="F8"/>
      <c r="G8"/>
    </row>
    <row r="9" spans="1:7" s="59" customFormat="1" ht="15" x14ac:dyDescent="0.25">
      <c r="A9" s="51"/>
      <c r="B9" s="30"/>
      <c r="C9" s="62" t="s">
        <v>199</v>
      </c>
      <c r="D9" s="214">
        <f>Datas!B4</f>
        <v>43281</v>
      </c>
      <c r="E9"/>
      <c r="F9"/>
      <c r="G9"/>
    </row>
    <row r="10" spans="1:7" s="59" customFormat="1" x14ac:dyDescent="0.35">
      <c r="A10" s="51">
        <v>4110101</v>
      </c>
      <c r="B10" s="30"/>
      <c r="C10" s="63" t="s">
        <v>200</v>
      </c>
      <c r="D10" s="75">
        <f>SUMIF(Balancete_2018!A:A,A:A,Balancete_2018!F:F)</f>
        <v>989170.32</v>
      </c>
      <c r="E10"/>
      <c r="F10"/>
      <c r="G10"/>
    </row>
    <row r="11" spans="1:7" s="59" customFormat="1" x14ac:dyDescent="0.35">
      <c r="A11" s="51" t="s">
        <v>694</v>
      </c>
      <c r="B11" s="30"/>
      <c r="C11" s="63" t="s">
        <v>201</v>
      </c>
      <c r="D11" s="75">
        <f>SUMIF(Balancete_2018!A:A,A:A,Balancete_2018!F:F)</f>
        <v>84973.74</v>
      </c>
      <c r="E11"/>
      <c r="F11"/>
      <c r="G11"/>
    </row>
    <row r="12" spans="1:7" s="59" customFormat="1" x14ac:dyDescent="0.35">
      <c r="A12" s="51" t="s">
        <v>697</v>
      </c>
      <c r="B12" s="30"/>
      <c r="C12" s="63" t="s">
        <v>203</v>
      </c>
      <c r="D12" s="75">
        <f>SUMIF(Balancete_2018!A:A,A:A,Balancete_2018!F:F)</f>
        <v>1927424.83</v>
      </c>
      <c r="E12" s="210"/>
      <c r="F12" s="210"/>
      <c r="G12" s="210"/>
    </row>
    <row r="13" spans="1:7" s="59" customFormat="1" ht="15" x14ac:dyDescent="0.25">
      <c r="A13" s="51" t="s">
        <v>761</v>
      </c>
      <c r="B13" s="30"/>
      <c r="C13" s="63" t="s">
        <v>767</v>
      </c>
      <c r="D13" s="75">
        <f>SUMIF(Balancete_2018!A:A,A:A,Balancete_2018!F:F)</f>
        <v>0</v>
      </c>
      <c r="E13" s="210"/>
      <c r="F13" s="210"/>
      <c r="G13" s="210"/>
    </row>
    <row r="14" spans="1:7" s="59" customFormat="1" ht="15" x14ac:dyDescent="0.25">
      <c r="A14" s="51">
        <v>4140101</v>
      </c>
      <c r="B14" s="30"/>
      <c r="C14" s="65" t="s">
        <v>202</v>
      </c>
      <c r="D14" s="75">
        <f>SUMIF(Balancete_2018!A:A,A:A,Balancete_2018!F:F)</f>
        <v>60.19</v>
      </c>
      <c r="E14"/>
      <c r="F14"/>
      <c r="G14"/>
    </row>
    <row r="15" spans="1:7" s="59" customFormat="1" ht="15" x14ac:dyDescent="0.25">
      <c r="A15" s="51"/>
      <c r="B15" s="30"/>
      <c r="D15" s="75">
        <f>SUMIF(Balancete_2018!A:A,A:A,Balancete_2018!F:F)</f>
        <v>0</v>
      </c>
      <c r="E15"/>
      <c r="F15"/>
      <c r="G15"/>
    </row>
    <row r="16" spans="1:7" s="59" customFormat="1" ht="15" x14ac:dyDescent="0.25">
      <c r="A16" s="51"/>
      <c r="B16" s="30"/>
      <c r="C16" s="49"/>
      <c r="D16" s="78">
        <f>SUM(D10:D15)</f>
        <v>3001629.08</v>
      </c>
      <c r="E16"/>
      <c r="F16"/>
      <c r="G16"/>
    </row>
    <row r="17" spans="1:4" ht="15" x14ac:dyDescent="0.25">
      <c r="B17" s="30"/>
      <c r="C17" s="63"/>
      <c r="D17" s="75"/>
    </row>
    <row r="18" spans="1:4" ht="15" x14ac:dyDescent="0.25">
      <c r="B18" s="30"/>
      <c r="C18" s="67" t="s">
        <v>204</v>
      </c>
      <c r="D18" s="75"/>
    </row>
    <row r="19" spans="1:4" x14ac:dyDescent="0.35">
      <c r="A19" s="51">
        <v>31101</v>
      </c>
      <c r="B19" s="30"/>
      <c r="C19" s="63" t="s">
        <v>205</v>
      </c>
      <c r="D19" s="75">
        <f>SUMIF(Balancete_2018!A:A,A:A,Balancete_2018!F:F)</f>
        <v>456689.37</v>
      </c>
    </row>
    <row r="20" spans="1:4" x14ac:dyDescent="0.35">
      <c r="A20" s="51">
        <v>31201</v>
      </c>
      <c r="B20" s="30"/>
      <c r="C20" s="63" t="s">
        <v>206</v>
      </c>
      <c r="D20" s="75">
        <f>SUMIF(Balancete_2018!A:A,A:A,Balancete_2018!F:F)</f>
        <v>508214.37</v>
      </c>
    </row>
    <row r="21" spans="1:4" x14ac:dyDescent="0.35">
      <c r="A21" s="51">
        <v>31202</v>
      </c>
      <c r="B21" s="30"/>
      <c r="C21" s="63" t="s">
        <v>207</v>
      </c>
      <c r="D21" s="75">
        <f>SUMIF(Balancete_2018!A:A,A:A,Balancete_2018!F:F)</f>
        <v>91149.46</v>
      </c>
    </row>
    <row r="22" spans="1:4" x14ac:dyDescent="0.35">
      <c r="A22" s="51">
        <v>31203</v>
      </c>
      <c r="B22" s="30"/>
      <c r="C22" s="63" t="s">
        <v>208</v>
      </c>
      <c r="D22" s="75">
        <f>SUMIF(Balancete_2018!A:A,A:A,Balancete_2018!F:F)</f>
        <v>864675.28</v>
      </c>
    </row>
    <row r="23" spans="1:4" x14ac:dyDescent="0.35">
      <c r="A23" s="51">
        <v>31204</v>
      </c>
      <c r="B23" s="30"/>
      <c r="C23" s="63" t="s">
        <v>209</v>
      </c>
      <c r="D23" s="75">
        <f>SUMIF(Balancete_2018!A:A,A:A,Balancete_2018!F:F)</f>
        <v>19275</v>
      </c>
    </row>
    <row r="24" spans="1:4" x14ac:dyDescent="0.35">
      <c r="B24" s="30"/>
      <c r="C24" s="63" t="s">
        <v>210</v>
      </c>
      <c r="D24" s="76">
        <f>SUM(D25:D26)</f>
        <v>0</v>
      </c>
    </row>
    <row r="25" spans="1:4" x14ac:dyDescent="0.35">
      <c r="A25" s="51">
        <v>31206</v>
      </c>
      <c r="B25" s="30"/>
      <c r="C25" s="13" t="s">
        <v>223</v>
      </c>
      <c r="D25" s="88">
        <f>SUMIF(Balancete_2018!A:A,A:A,Balancete_2018!F:F)</f>
        <v>0</v>
      </c>
    </row>
    <row r="26" spans="1:4" x14ac:dyDescent="0.35">
      <c r="A26" s="51">
        <v>31210</v>
      </c>
      <c r="B26" s="30"/>
      <c r="C26" s="13" t="s">
        <v>224</v>
      </c>
      <c r="D26" s="88">
        <f>SUMIF(Balancete_2018!A:A,A:A,Balancete_2018!F:F)</f>
        <v>0</v>
      </c>
    </row>
    <row r="27" spans="1:4" x14ac:dyDescent="0.35">
      <c r="A27" s="51">
        <v>31213</v>
      </c>
      <c r="B27" s="30"/>
      <c r="C27" s="63" t="s">
        <v>211</v>
      </c>
      <c r="D27" s="75">
        <f>SUMIF(Balancete_2018!A:A,A:A,Balancete_2018!F:F)</f>
        <v>0</v>
      </c>
    </row>
    <row r="28" spans="1:4" x14ac:dyDescent="0.35">
      <c r="A28" s="51">
        <v>31216</v>
      </c>
      <c r="B28" s="30"/>
      <c r="C28" s="63" t="s">
        <v>212</v>
      </c>
      <c r="D28" s="75">
        <f>SUMIF(Balancete_2018!A:A,A:A,Balancete_2018!F:F)</f>
        <v>619.6</v>
      </c>
    </row>
    <row r="29" spans="1:4" x14ac:dyDescent="0.35">
      <c r="A29" s="51">
        <v>31214</v>
      </c>
      <c r="B29" s="30"/>
      <c r="C29" s="63" t="s">
        <v>213</v>
      </c>
      <c r="D29" s="75">
        <f>SUM(D30:D31)</f>
        <v>37910.94</v>
      </c>
    </row>
    <row r="30" spans="1:4" x14ac:dyDescent="0.35">
      <c r="A30" s="51">
        <v>31214</v>
      </c>
      <c r="B30" s="30"/>
      <c r="C30" s="13" t="s">
        <v>221</v>
      </c>
      <c r="D30" s="88">
        <f>SUMIF(Balancete_2018!A:A,A:A,Balancete_2018!F:F)</f>
        <v>37910.94</v>
      </c>
    </row>
    <row r="31" spans="1:4" x14ac:dyDescent="0.35">
      <c r="A31" s="51">
        <v>31215</v>
      </c>
      <c r="B31" s="30"/>
      <c r="C31" s="13" t="s">
        <v>222</v>
      </c>
      <c r="D31" s="88">
        <f>SUMIF(Balancete_2018!A:A,A:A,Balancete_2018!F:F)</f>
        <v>0</v>
      </c>
    </row>
    <row r="32" spans="1:4" x14ac:dyDescent="0.35">
      <c r="B32" s="30"/>
      <c r="C32" s="49"/>
      <c r="D32" s="78">
        <f>SUM(D19:D24,D27:D29)</f>
        <v>1978534.02</v>
      </c>
    </row>
    <row r="33" spans="1:4" x14ac:dyDescent="0.35">
      <c r="B33" s="30"/>
      <c r="C33" s="67" t="s">
        <v>214</v>
      </c>
      <c r="D33" s="75"/>
    </row>
    <row r="34" spans="1:4" x14ac:dyDescent="0.35">
      <c r="A34" s="51">
        <v>31205</v>
      </c>
      <c r="B34" s="30"/>
      <c r="C34" s="63" t="s">
        <v>215</v>
      </c>
      <c r="D34" s="75">
        <f>SUMIF(Balancete_2018!A:A,A:A,Balancete_2018!F:F)</f>
        <v>4470.6000000000004</v>
      </c>
    </row>
    <row r="35" spans="1:4" x14ac:dyDescent="0.35">
      <c r="B35" s="30"/>
      <c r="C35" s="63" t="s">
        <v>216</v>
      </c>
      <c r="D35" s="75">
        <f>SUM(D36:D37)</f>
        <v>146060.3200000003</v>
      </c>
    </row>
    <row r="36" spans="1:4" ht="15" hidden="1" x14ac:dyDescent="0.25">
      <c r="A36" s="51">
        <v>2</v>
      </c>
      <c r="B36" s="30"/>
      <c r="C36" s="72" t="s">
        <v>219</v>
      </c>
      <c r="D36" s="48">
        <f>SUMIF(Balancete_2018!A:A,A:A,Balancete_2018!F:F)</f>
        <v>3869527.99</v>
      </c>
    </row>
    <row r="37" spans="1:4" ht="15" hidden="1" x14ac:dyDescent="0.25">
      <c r="A37" s="71">
        <v>2</v>
      </c>
      <c r="B37" s="30"/>
      <c r="C37" s="72" t="s">
        <v>220</v>
      </c>
      <c r="D37" s="48">
        <f>-SUMIF(Balancete_2018!A:A,A:A,Balancete_2018!C:C)</f>
        <v>-3723467.67</v>
      </c>
    </row>
    <row r="38" spans="1:4" ht="15" hidden="1" x14ac:dyDescent="0.25">
      <c r="B38" s="30"/>
      <c r="C38" s="63" t="s">
        <v>217</v>
      </c>
      <c r="D38" s="75">
        <f>SUM(D39:D40)</f>
        <v>1164684.7800000003</v>
      </c>
    </row>
    <row r="39" spans="1:4" ht="15" hidden="1" x14ac:dyDescent="0.25">
      <c r="A39" s="51">
        <v>1</v>
      </c>
      <c r="B39" s="30"/>
      <c r="C39" s="72" t="s">
        <v>225</v>
      </c>
      <c r="D39" s="48">
        <f>SUMIF(Balancete_2018!A:A,A:A,Balancete_2018!F:F)</f>
        <v>4888152.45</v>
      </c>
    </row>
    <row r="40" spans="1:4" ht="15" hidden="1" x14ac:dyDescent="0.25">
      <c r="A40" s="51">
        <v>1</v>
      </c>
      <c r="B40" s="30"/>
      <c r="C40" s="72" t="s">
        <v>226</v>
      </c>
      <c r="D40" s="48">
        <f>-SUMIF(Balancete_2018!A:A,A:A,Balancete_2018!C:C)</f>
        <v>-3723467.67</v>
      </c>
    </row>
    <row r="41" spans="1:4" x14ac:dyDescent="0.35">
      <c r="B41" s="30"/>
      <c r="C41" s="49"/>
      <c r="D41" s="78">
        <f>D34+D35+D38</f>
        <v>1315215.7000000007</v>
      </c>
    </row>
    <row r="42" spans="1:4" x14ac:dyDescent="0.35">
      <c r="B42" s="30"/>
      <c r="C42" s="63"/>
      <c r="D42" s="75"/>
    </row>
    <row r="43" spans="1:4" x14ac:dyDescent="0.35">
      <c r="B43" s="30"/>
      <c r="C43" s="79" t="s">
        <v>218</v>
      </c>
      <c r="D43" s="78">
        <f>D16-D32-D34</f>
        <v>1018624.4600000001</v>
      </c>
    </row>
    <row r="44" spans="1:4" ht="6" customHeight="1" thickBot="1" x14ac:dyDescent="0.4">
      <c r="B44" s="68"/>
      <c r="C44" s="69"/>
      <c r="D44" s="77"/>
    </row>
    <row r="45" spans="1:4" ht="15" thickTop="1" x14ac:dyDescent="0.35"/>
    <row r="46" spans="1:4" ht="15" hidden="1" x14ac:dyDescent="0.25">
      <c r="A46" s="51">
        <v>4</v>
      </c>
      <c r="C46" s="81" t="s">
        <v>229</v>
      </c>
      <c r="D46" s="73">
        <f>SUMIF(Balancete_2018!A:A,A:A,Balancete_2018!F:F)</f>
        <v>3001629.08</v>
      </c>
    </row>
    <row r="47" spans="1:4" ht="15" hidden="1" x14ac:dyDescent="0.25">
      <c r="A47" s="51">
        <v>3</v>
      </c>
      <c r="C47" s="81" t="s">
        <v>197</v>
      </c>
      <c r="D47" s="73">
        <f>-SUMIF(Balancete_2018!A:A,A:A,Balancete_2018!F:F)</f>
        <v>-1983004.62</v>
      </c>
    </row>
    <row r="48" spans="1:4" x14ac:dyDescent="0.35">
      <c r="C48" s="79" t="s">
        <v>230</v>
      </c>
      <c r="D48" s="84">
        <f>SUM(D46:D47)</f>
        <v>1018624.46</v>
      </c>
    </row>
    <row r="49" spans="3:4" x14ac:dyDescent="0.35">
      <c r="C49" s="70"/>
    </row>
    <row r="50" spans="3:4" x14ac:dyDescent="0.35">
      <c r="C50" s="83" t="s">
        <v>228</v>
      </c>
      <c r="D50" s="82" t="str">
        <f>IF(D48=D43,"OK",D48-D43)</f>
        <v>OK</v>
      </c>
    </row>
  </sheetData>
  <mergeCells count="3">
    <mergeCell ref="C3:D3"/>
    <mergeCell ref="C4:D4"/>
    <mergeCell ref="C5:D5"/>
  </mergeCells>
  <pageMargins left="0.511811024" right="0.511811024" top="0.78740157499999996" bottom="0.78740157499999996" header="0.31496062000000002" footer="0.31496062000000002"/>
  <pageSetup paperSize="9" scale="82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tabColor theme="9" tint="-0.249977111117893"/>
  </sheetPr>
  <dimension ref="A1:I316"/>
  <sheetViews>
    <sheetView showGridLines="0" topLeftCell="A130" workbookViewId="0">
      <selection activeCell="A156" sqref="A156"/>
    </sheetView>
  </sheetViews>
  <sheetFormatPr defaultRowHeight="14.5" x14ac:dyDescent="0.35"/>
  <cols>
    <col min="1" max="1" width="11" bestFit="1" customWidth="1"/>
    <col min="2" max="2" width="45.1796875" bestFit="1" customWidth="1"/>
    <col min="3" max="3" width="22.1796875" bestFit="1" customWidth="1"/>
    <col min="4" max="5" width="15.26953125" style="1" bestFit="1" customWidth="1"/>
    <col min="6" max="6" width="22.1796875" style="1" bestFit="1" customWidth="1"/>
    <col min="8" max="8" width="11.54296875" bestFit="1" customWidth="1"/>
    <col min="9" max="9" width="9.54296875" bestFit="1" customWidth="1"/>
  </cols>
  <sheetData>
    <row r="1" spans="1:6" x14ac:dyDescent="0.35">
      <c r="A1" s="3" t="s">
        <v>0</v>
      </c>
      <c r="B1" s="3" t="s">
        <v>1</v>
      </c>
      <c r="C1" s="4" t="s">
        <v>488</v>
      </c>
      <c r="D1" s="4" t="s">
        <v>489</v>
      </c>
      <c r="E1" s="4" t="s">
        <v>153</v>
      </c>
      <c r="F1" s="4" t="s">
        <v>783</v>
      </c>
    </row>
    <row r="2" spans="1:6" ht="15" x14ac:dyDescent="0.25">
      <c r="A2" s="92" t="s">
        <v>2</v>
      </c>
      <c r="B2" s="92" t="s">
        <v>3</v>
      </c>
      <c r="C2" s="89">
        <v>4363353.4800000004</v>
      </c>
      <c r="D2" s="91">
        <v>8416747.3300000001</v>
      </c>
      <c r="E2" s="91">
        <v>7146606.29</v>
      </c>
      <c r="F2" s="89">
        <v>5633494.5199999996</v>
      </c>
    </row>
    <row r="3" spans="1:6" ht="15" x14ac:dyDescent="0.25">
      <c r="A3" s="92" t="s">
        <v>231</v>
      </c>
      <c r="B3" s="92" t="s">
        <v>4</v>
      </c>
      <c r="C3" s="89">
        <v>4213013.29</v>
      </c>
      <c r="D3" s="91">
        <v>7834448.8700000001</v>
      </c>
      <c r="E3" s="91">
        <v>6996413.5300000003</v>
      </c>
      <c r="F3" s="89">
        <v>5051048.63</v>
      </c>
    </row>
    <row r="4" spans="1:6" x14ac:dyDescent="0.35">
      <c r="A4" s="92" t="s">
        <v>232</v>
      </c>
      <c r="B4" s="92" t="s">
        <v>5</v>
      </c>
      <c r="C4" s="89">
        <v>4196051.92</v>
      </c>
      <c r="D4" s="91">
        <v>7618115.4699999997</v>
      </c>
      <c r="E4" s="91">
        <v>6813536.5599999996</v>
      </c>
      <c r="F4" s="89">
        <v>5000630.83</v>
      </c>
    </row>
    <row r="5" spans="1:6" x14ac:dyDescent="0.35">
      <c r="A5" s="92" t="s">
        <v>233</v>
      </c>
      <c r="B5" s="92" t="s">
        <v>6</v>
      </c>
      <c r="C5" s="89">
        <v>0</v>
      </c>
      <c r="D5" s="91">
        <v>7817.42</v>
      </c>
      <c r="E5" s="91">
        <v>7817.42</v>
      </c>
      <c r="F5" s="89">
        <v>0</v>
      </c>
    </row>
    <row r="6" spans="1:6" ht="15" x14ac:dyDescent="0.25">
      <c r="A6" s="92" t="s">
        <v>234</v>
      </c>
      <c r="B6" s="92" t="s">
        <v>7</v>
      </c>
      <c r="C6" s="89">
        <v>0</v>
      </c>
      <c r="D6" s="91">
        <v>7817.42</v>
      </c>
      <c r="E6" s="91">
        <v>7817.42</v>
      </c>
      <c r="F6" s="89">
        <v>0</v>
      </c>
    </row>
    <row r="7" spans="1:6" ht="15" x14ac:dyDescent="0.25">
      <c r="A7" s="92" t="s">
        <v>235</v>
      </c>
      <c r="B7" s="92" t="s">
        <v>554</v>
      </c>
      <c r="C7" s="89">
        <v>0</v>
      </c>
      <c r="D7" s="91">
        <v>3897.21</v>
      </c>
      <c r="E7" s="91">
        <v>3897.21</v>
      </c>
      <c r="F7" s="89">
        <v>0</v>
      </c>
    </row>
    <row r="8" spans="1:6" x14ac:dyDescent="0.35">
      <c r="A8" s="92" t="s">
        <v>555</v>
      </c>
      <c r="B8" s="92" t="s">
        <v>556</v>
      </c>
      <c r="C8" s="89">
        <v>0</v>
      </c>
      <c r="D8" s="91">
        <v>3920.21</v>
      </c>
      <c r="E8" s="91">
        <v>3920.21</v>
      </c>
      <c r="F8" s="89">
        <v>0</v>
      </c>
    </row>
    <row r="9" spans="1:6" x14ac:dyDescent="0.35">
      <c r="A9" s="92" t="s">
        <v>8</v>
      </c>
      <c r="B9" s="92" t="s">
        <v>9</v>
      </c>
      <c r="C9" s="89">
        <v>12480.42</v>
      </c>
      <c r="D9" s="91">
        <v>4359521.9000000004</v>
      </c>
      <c r="E9" s="91">
        <v>4362104.8</v>
      </c>
      <c r="F9" s="89">
        <v>9897.52</v>
      </c>
    </row>
    <row r="10" spans="1:6" ht="15" x14ac:dyDescent="0.25">
      <c r="A10" s="92" t="s">
        <v>236</v>
      </c>
      <c r="B10" s="92" t="s">
        <v>10</v>
      </c>
      <c r="C10" s="89">
        <v>12480.42</v>
      </c>
      <c r="D10" s="91">
        <v>4359521.9000000004</v>
      </c>
      <c r="E10" s="91">
        <v>4362104.8</v>
      </c>
      <c r="F10" s="89">
        <v>9897.52</v>
      </c>
    </row>
    <row r="11" spans="1:6" ht="15" x14ac:dyDescent="0.25">
      <c r="A11" s="92" t="s">
        <v>237</v>
      </c>
      <c r="B11" s="92" t="s">
        <v>557</v>
      </c>
      <c r="C11" s="89">
        <v>12480.42</v>
      </c>
      <c r="D11" s="91">
        <v>4359521.9000000004</v>
      </c>
      <c r="E11" s="91">
        <v>4362104.8</v>
      </c>
      <c r="F11" s="89">
        <v>9897.52</v>
      </c>
    </row>
    <row r="12" spans="1:6" x14ac:dyDescent="0.35">
      <c r="A12" s="92" t="s">
        <v>558</v>
      </c>
      <c r="B12" s="92" t="s">
        <v>559</v>
      </c>
      <c r="C12" s="89">
        <v>3101.61</v>
      </c>
      <c r="D12" s="91">
        <v>1225543.8400000001</v>
      </c>
      <c r="E12" s="91">
        <v>1225181.01</v>
      </c>
      <c r="F12" s="89">
        <v>3464.44</v>
      </c>
    </row>
    <row r="13" spans="1:6" ht="15" x14ac:dyDescent="0.25">
      <c r="A13" s="92" t="s">
        <v>560</v>
      </c>
      <c r="B13" s="92" t="s">
        <v>10</v>
      </c>
      <c r="C13" s="89">
        <v>3101.61</v>
      </c>
      <c r="D13" s="91">
        <v>1225543.8400000001</v>
      </c>
      <c r="E13" s="91">
        <v>1225181.01</v>
      </c>
      <c r="F13" s="89">
        <v>3464.44</v>
      </c>
    </row>
    <row r="14" spans="1:6" ht="15" x14ac:dyDescent="0.25">
      <c r="A14" s="92" t="s">
        <v>561</v>
      </c>
      <c r="B14" s="92" t="s">
        <v>562</v>
      </c>
      <c r="C14" s="89">
        <v>1269.23</v>
      </c>
      <c r="D14" s="91">
        <v>130625.93</v>
      </c>
      <c r="E14" s="91">
        <v>131895.16</v>
      </c>
      <c r="F14" s="89">
        <v>0</v>
      </c>
    </row>
    <row r="15" spans="1:6" ht="15" x14ac:dyDescent="0.25">
      <c r="A15" s="92" t="s">
        <v>563</v>
      </c>
      <c r="B15" s="92" t="s">
        <v>564</v>
      </c>
      <c r="C15" s="89">
        <v>1832.38</v>
      </c>
      <c r="D15" s="91">
        <v>1094917.9099999999</v>
      </c>
      <c r="E15" s="91">
        <v>1093285.8500000001</v>
      </c>
      <c r="F15" s="89">
        <v>3464.44</v>
      </c>
    </row>
    <row r="16" spans="1:6" x14ac:dyDescent="0.35">
      <c r="A16" s="92" t="s">
        <v>11</v>
      </c>
      <c r="B16" s="92" t="s">
        <v>12</v>
      </c>
      <c r="C16" s="89">
        <v>3756531.38</v>
      </c>
      <c r="D16" s="91">
        <v>1558635.31</v>
      </c>
      <c r="E16" s="91">
        <v>462780.01</v>
      </c>
      <c r="F16" s="89">
        <v>4852386.68</v>
      </c>
    </row>
    <row r="17" spans="1:6" ht="15" x14ac:dyDescent="0.25">
      <c r="A17" s="92" t="s">
        <v>238</v>
      </c>
      <c r="B17" s="92" t="s">
        <v>10</v>
      </c>
      <c r="C17" s="89">
        <v>3756531.38</v>
      </c>
      <c r="D17" s="91">
        <v>1558635.31</v>
      </c>
      <c r="E17" s="91">
        <v>462780.01</v>
      </c>
      <c r="F17" s="89">
        <v>4852386.68</v>
      </c>
    </row>
    <row r="18" spans="1:6" x14ac:dyDescent="0.35">
      <c r="A18" s="92" t="s">
        <v>565</v>
      </c>
      <c r="B18" s="92" t="s">
        <v>566</v>
      </c>
      <c r="C18" s="89">
        <v>3756531.38</v>
      </c>
      <c r="D18" s="91">
        <v>1558635.31</v>
      </c>
      <c r="E18" s="91">
        <v>462780.01</v>
      </c>
      <c r="F18" s="89">
        <v>4852386.68</v>
      </c>
    </row>
    <row r="19" spans="1:6" x14ac:dyDescent="0.35">
      <c r="A19" s="92" t="s">
        <v>567</v>
      </c>
      <c r="B19" s="92" t="s">
        <v>568</v>
      </c>
      <c r="C19" s="89">
        <v>423938.51</v>
      </c>
      <c r="D19" s="91">
        <v>466597</v>
      </c>
      <c r="E19" s="91">
        <v>755653.32</v>
      </c>
      <c r="F19" s="89">
        <v>134882.19</v>
      </c>
    </row>
    <row r="20" spans="1:6" ht="15" x14ac:dyDescent="0.25">
      <c r="A20" s="92" t="s">
        <v>569</v>
      </c>
      <c r="B20" s="92" t="s">
        <v>10</v>
      </c>
      <c r="C20" s="89">
        <v>423938.51</v>
      </c>
      <c r="D20" s="91">
        <v>466597</v>
      </c>
      <c r="E20" s="91">
        <v>755653.32</v>
      </c>
      <c r="F20" s="89">
        <v>134882.19</v>
      </c>
    </row>
    <row r="21" spans="1:6" x14ac:dyDescent="0.35">
      <c r="A21" s="92" t="s">
        <v>570</v>
      </c>
      <c r="B21" s="92" t="s">
        <v>571</v>
      </c>
      <c r="C21" s="89">
        <v>127192.76</v>
      </c>
      <c r="D21" s="91">
        <v>3433.17</v>
      </c>
      <c r="E21" s="91">
        <v>130625.93</v>
      </c>
      <c r="F21" s="89">
        <v>0</v>
      </c>
    </row>
    <row r="22" spans="1:6" x14ac:dyDescent="0.35">
      <c r="A22" s="92" t="s">
        <v>572</v>
      </c>
      <c r="B22" s="92" t="s">
        <v>573</v>
      </c>
      <c r="C22" s="89">
        <v>296745.75</v>
      </c>
      <c r="D22" s="91">
        <v>463163.83</v>
      </c>
      <c r="E22" s="91">
        <v>625027.39</v>
      </c>
      <c r="F22" s="89">
        <v>134882.19</v>
      </c>
    </row>
    <row r="23" spans="1:6" x14ac:dyDescent="0.35">
      <c r="A23" s="92" t="s">
        <v>239</v>
      </c>
      <c r="B23" s="92" t="s">
        <v>13</v>
      </c>
      <c r="C23" s="89">
        <v>0</v>
      </c>
      <c r="D23" s="91">
        <v>155307.26</v>
      </c>
      <c r="E23" s="91">
        <v>124775.29</v>
      </c>
      <c r="F23" s="89">
        <v>30531.97</v>
      </c>
    </row>
    <row r="24" spans="1:6" ht="15" x14ac:dyDescent="0.25">
      <c r="A24" s="92" t="s">
        <v>15</v>
      </c>
      <c r="B24" s="92" t="s">
        <v>16</v>
      </c>
      <c r="C24" s="89">
        <v>0</v>
      </c>
      <c r="D24" s="91">
        <v>155007.26</v>
      </c>
      <c r="E24" s="91">
        <v>124475.29</v>
      </c>
      <c r="F24" s="89">
        <v>30531.97</v>
      </c>
    </row>
    <row r="25" spans="1:6" ht="15" x14ac:dyDescent="0.25">
      <c r="A25" s="92" t="s">
        <v>240</v>
      </c>
      <c r="B25" s="92" t="s">
        <v>17</v>
      </c>
      <c r="C25" s="89">
        <v>0</v>
      </c>
      <c r="D25" s="91">
        <v>155007.26</v>
      </c>
      <c r="E25" s="91">
        <v>124475.29</v>
      </c>
      <c r="F25" s="89">
        <v>30531.97</v>
      </c>
    </row>
    <row r="26" spans="1:6" x14ac:dyDescent="0.35">
      <c r="A26" s="92" t="s">
        <v>241</v>
      </c>
      <c r="B26" s="92" t="s">
        <v>18</v>
      </c>
      <c r="C26" s="89">
        <v>0</v>
      </c>
      <c r="D26" s="91">
        <v>53785</v>
      </c>
      <c r="E26" s="91">
        <v>23253.03</v>
      </c>
      <c r="F26" s="89">
        <v>30531.97</v>
      </c>
    </row>
    <row r="27" spans="1:6" x14ac:dyDescent="0.35">
      <c r="A27" s="92" t="s">
        <v>406</v>
      </c>
      <c r="B27" s="92" t="s">
        <v>407</v>
      </c>
      <c r="C27" s="89">
        <v>0</v>
      </c>
      <c r="D27" s="91">
        <v>100602.94</v>
      </c>
      <c r="E27" s="91">
        <v>100602.94</v>
      </c>
      <c r="F27" s="89">
        <v>0</v>
      </c>
    </row>
    <row r="28" spans="1:6" ht="15" x14ac:dyDescent="0.25">
      <c r="A28" s="92" t="s">
        <v>574</v>
      </c>
      <c r="B28" s="92" t="s">
        <v>575</v>
      </c>
      <c r="C28" s="89">
        <v>0</v>
      </c>
      <c r="D28" s="91">
        <v>600</v>
      </c>
      <c r="E28" s="91">
        <v>600</v>
      </c>
      <c r="F28" s="89">
        <v>0</v>
      </c>
    </row>
    <row r="29" spans="1:6" ht="15" x14ac:dyDescent="0.25">
      <c r="A29" s="92" t="s">
        <v>242</v>
      </c>
      <c r="B29" s="92" t="s">
        <v>19</v>
      </c>
      <c r="C29" s="89">
        <v>0</v>
      </c>
      <c r="D29" s="91">
        <v>19.32</v>
      </c>
      <c r="E29" s="91">
        <v>19.32</v>
      </c>
      <c r="F29" s="89">
        <v>0</v>
      </c>
    </row>
    <row r="30" spans="1:6" x14ac:dyDescent="0.35">
      <c r="A30" s="92" t="s">
        <v>408</v>
      </c>
      <c r="B30" s="92" t="s">
        <v>409</v>
      </c>
      <c r="C30" s="89">
        <v>0</v>
      </c>
      <c r="D30" s="91">
        <v>300</v>
      </c>
      <c r="E30" s="91">
        <v>300</v>
      </c>
      <c r="F30" s="89">
        <v>0</v>
      </c>
    </row>
    <row r="31" spans="1:6" ht="15" x14ac:dyDescent="0.25">
      <c r="A31" s="92" t="s">
        <v>20</v>
      </c>
      <c r="B31" s="92" t="s">
        <v>410</v>
      </c>
      <c r="C31" s="89">
        <v>0</v>
      </c>
      <c r="D31" s="91">
        <v>300</v>
      </c>
      <c r="E31" s="91">
        <v>300</v>
      </c>
      <c r="F31" s="89">
        <v>0</v>
      </c>
    </row>
    <row r="32" spans="1:6" ht="15" x14ac:dyDescent="0.25">
      <c r="A32" s="92" t="s">
        <v>751</v>
      </c>
      <c r="B32" s="92" t="s">
        <v>752</v>
      </c>
      <c r="C32" s="89">
        <v>0</v>
      </c>
      <c r="D32" s="91">
        <v>300</v>
      </c>
      <c r="E32" s="91">
        <v>300</v>
      </c>
      <c r="F32" s="89">
        <v>0</v>
      </c>
    </row>
    <row r="33" spans="1:8" ht="15" x14ac:dyDescent="0.25">
      <c r="A33" s="92" t="s">
        <v>576</v>
      </c>
      <c r="B33" s="92" t="s">
        <v>577</v>
      </c>
      <c r="C33" s="89">
        <v>16961.37</v>
      </c>
      <c r="D33" s="91">
        <v>61026.14</v>
      </c>
      <c r="E33" s="91">
        <v>58101.68</v>
      </c>
      <c r="F33" s="89">
        <v>19885.830000000002</v>
      </c>
    </row>
    <row r="34" spans="1:8" ht="15" x14ac:dyDescent="0.25">
      <c r="A34" s="92" t="s">
        <v>578</v>
      </c>
      <c r="B34" s="92" t="s">
        <v>579</v>
      </c>
      <c r="C34" s="89">
        <v>16961.37</v>
      </c>
      <c r="D34" s="91">
        <v>61026.14</v>
      </c>
      <c r="E34" s="91">
        <v>58101.68</v>
      </c>
      <c r="F34" s="89">
        <v>19885.830000000002</v>
      </c>
    </row>
    <row r="35" spans="1:8" ht="15" x14ac:dyDescent="0.25">
      <c r="A35" s="92" t="s">
        <v>580</v>
      </c>
      <c r="B35" s="92" t="s">
        <v>581</v>
      </c>
      <c r="C35" s="89">
        <v>766.67</v>
      </c>
      <c r="D35" s="91">
        <v>5487.44</v>
      </c>
      <c r="E35" s="91">
        <v>3715.29</v>
      </c>
      <c r="F35" s="89">
        <v>2538.8200000000002</v>
      </c>
    </row>
    <row r="36" spans="1:8" x14ac:dyDescent="0.35">
      <c r="A36" s="92" t="s">
        <v>582</v>
      </c>
      <c r="B36" s="92" t="s">
        <v>126</v>
      </c>
      <c r="C36" s="89">
        <v>576.88</v>
      </c>
      <c r="D36" s="91">
        <v>4542.12</v>
      </c>
      <c r="E36" s="91">
        <v>2854.69</v>
      </c>
      <c r="F36" s="89">
        <v>2264.31</v>
      </c>
    </row>
    <row r="37" spans="1:8" ht="15" x14ac:dyDescent="0.25">
      <c r="A37" s="92" t="s">
        <v>583</v>
      </c>
      <c r="B37" s="92" t="s">
        <v>584</v>
      </c>
      <c r="C37" s="89">
        <v>189.79</v>
      </c>
      <c r="D37" s="91">
        <v>945.32</v>
      </c>
      <c r="E37" s="91">
        <v>860.6</v>
      </c>
      <c r="F37" s="89">
        <v>274.51</v>
      </c>
    </row>
    <row r="38" spans="1:8" ht="15" x14ac:dyDescent="0.25">
      <c r="A38" s="92" t="s">
        <v>585</v>
      </c>
      <c r="B38" s="92" t="s">
        <v>586</v>
      </c>
      <c r="C38" s="89">
        <v>11545.6</v>
      </c>
      <c r="D38" s="91">
        <v>51038.7</v>
      </c>
      <c r="E38" s="91">
        <v>49466.8</v>
      </c>
      <c r="F38" s="89">
        <v>13117.5</v>
      </c>
    </row>
    <row r="39" spans="1:8" ht="15" x14ac:dyDescent="0.25">
      <c r="A39" s="92" t="s">
        <v>587</v>
      </c>
      <c r="B39" s="92" t="s">
        <v>588</v>
      </c>
      <c r="C39" s="89">
        <v>1095.5999999999999</v>
      </c>
      <c r="D39" s="91">
        <v>17774.7</v>
      </c>
      <c r="E39" s="91">
        <v>17456.8</v>
      </c>
      <c r="F39" s="89">
        <v>1413.5</v>
      </c>
    </row>
    <row r="40" spans="1:8" x14ac:dyDescent="0.35">
      <c r="A40" s="92" t="s">
        <v>589</v>
      </c>
      <c r="B40" s="92" t="s">
        <v>590</v>
      </c>
      <c r="C40" s="89">
        <v>10450</v>
      </c>
      <c r="D40" s="91">
        <v>33264</v>
      </c>
      <c r="E40" s="91">
        <v>32010</v>
      </c>
      <c r="F40" s="89">
        <v>11704</v>
      </c>
    </row>
    <row r="41" spans="1:8" ht="15" x14ac:dyDescent="0.25">
      <c r="A41" s="92" t="s">
        <v>591</v>
      </c>
      <c r="B41" s="92" t="s">
        <v>592</v>
      </c>
      <c r="C41" s="89">
        <v>4649.1000000000004</v>
      </c>
      <c r="D41" s="91">
        <v>4500</v>
      </c>
      <c r="E41" s="91">
        <v>4919.59</v>
      </c>
      <c r="F41" s="89">
        <v>4229.51</v>
      </c>
    </row>
    <row r="42" spans="1:8" ht="15" x14ac:dyDescent="0.25">
      <c r="A42" s="92" t="s">
        <v>593</v>
      </c>
      <c r="B42" s="92" t="s">
        <v>594</v>
      </c>
      <c r="C42" s="89">
        <v>4649.1000000000004</v>
      </c>
      <c r="D42" s="91">
        <v>4500</v>
      </c>
      <c r="E42" s="91">
        <v>4919.59</v>
      </c>
      <c r="F42" s="89">
        <v>4229.51</v>
      </c>
      <c r="H42" s="59"/>
    </row>
    <row r="43" spans="1:8" x14ac:dyDescent="0.35">
      <c r="A43" s="92" t="s">
        <v>243</v>
      </c>
      <c r="B43" s="92" t="s">
        <v>23</v>
      </c>
      <c r="C43" s="89">
        <v>139916.82999999999</v>
      </c>
      <c r="D43" s="91">
        <v>582298.46</v>
      </c>
      <c r="E43" s="91">
        <v>150192.76</v>
      </c>
      <c r="F43" s="89">
        <v>572022.53</v>
      </c>
    </row>
    <row r="44" spans="1:8" ht="15" x14ac:dyDescent="0.25">
      <c r="A44" s="92" t="s">
        <v>244</v>
      </c>
      <c r="B44" s="92" t="s">
        <v>24</v>
      </c>
      <c r="C44" s="89">
        <v>128874.1</v>
      </c>
      <c r="D44" s="91">
        <v>342551.5</v>
      </c>
      <c r="E44" s="91">
        <v>138894.85</v>
      </c>
      <c r="F44" s="89">
        <v>332530.75</v>
      </c>
    </row>
    <row r="45" spans="1:8" x14ac:dyDescent="0.35">
      <c r="A45" s="92" t="s">
        <v>245</v>
      </c>
      <c r="B45" s="92" t="s">
        <v>25</v>
      </c>
      <c r="C45" s="89">
        <v>128874.1</v>
      </c>
      <c r="D45" s="91">
        <v>342551.5</v>
      </c>
      <c r="E45" s="91">
        <v>138894.85</v>
      </c>
      <c r="F45" s="89">
        <v>332530.75</v>
      </c>
    </row>
    <row r="46" spans="1:8" x14ac:dyDescent="0.35">
      <c r="A46" s="92" t="s">
        <v>26</v>
      </c>
      <c r="B46" s="92" t="s">
        <v>27</v>
      </c>
      <c r="C46" s="89">
        <v>370188.39</v>
      </c>
      <c r="D46" s="91">
        <v>283196.14</v>
      </c>
      <c r="E46" s="91">
        <v>87691.7</v>
      </c>
      <c r="F46" s="89">
        <v>565692.82999999996</v>
      </c>
    </row>
    <row r="47" spans="1:8" x14ac:dyDescent="0.35">
      <c r="A47" s="92" t="s">
        <v>246</v>
      </c>
      <c r="B47" s="92" t="s">
        <v>28</v>
      </c>
      <c r="C47" s="89">
        <v>46010.81</v>
      </c>
      <c r="D47" s="91">
        <v>19200</v>
      </c>
      <c r="E47" s="91">
        <v>2549.1</v>
      </c>
      <c r="F47" s="89">
        <v>62661.71</v>
      </c>
    </row>
    <row r="48" spans="1:8" x14ac:dyDescent="0.35">
      <c r="A48" s="92" t="s">
        <v>247</v>
      </c>
      <c r="B48" s="92" t="s">
        <v>29</v>
      </c>
      <c r="C48" s="89">
        <v>73213</v>
      </c>
      <c r="D48" s="91">
        <v>117000</v>
      </c>
      <c r="E48" s="91">
        <v>73213</v>
      </c>
      <c r="F48" s="89">
        <v>117000</v>
      </c>
    </row>
    <row r="49" spans="1:9" x14ac:dyDescent="0.35">
      <c r="A49" s="92" t="s">
        <v>248</v>
      </c>
      <c r="B49" s="92" t="s">
        <v>30</v>
      </c>
      <c r="C49" s="89">
        <v>72382.880000000005</v>
      </c>
      <c r="D49" s="91">
        <v>8680</v>
      </c>
      <c r="E49" s="91">
        <v>2010</v>
      </c>
      <c r="F49" s="89">
        <v>79052.88</v>
      </c>
    </row>
    <row r="50" spans="1:9" x14ac:dyDescent="0.35">
      <c r="A50" s="92" t="s">
        <v>249</v>
      </c>
      <c r="B50" s="92" t="s">
        <v>31</v>
      </c>
      <c r="C50" s="89">
        <v>154081.70000000001</v>
      </c>
      <c r="D50" s="91">
        <v>138316.14000000001</v>
      </c>
      <c r="E50" s="91">
        <v>9919.6</v>
      </c>
      <c r="F50" s="89">
        <v>282478.24</v>
      </c>
    </row>
    <row r="51" spans="1:9" x14ac:dyDescent="0.35">
      <c r="A51" s="92" t="s">
        <v>250</v>
      </c>
      <c r="B51" s="92" t="s">
        <v>32</v>
      </c>
      <c r="C51" s="89">
        <v>24500</v>
      </c>
      <c r="D51" s="91">
        <v>0</v>
      </c>
      <c r="E51" s="91">
        <v>0</v>
      </c>
      <c r="F51" s="89">
        <v>24500</v>
      </c>
    </row>
    <row r="52" spans="1:9" x14ac:dyDescent="0.35">
      <c r="A52" s="92" t="s">
        <v>33</v>
      </c>
      <c r="B52" s="92" t="s">
        <v>34</v>
      </c>
      <c r="C52" s="89">
        <v>-241314.29</v>
      </c>
      <c r="D52" s="91">
        <v>59355.360000000001</v>
      </c>
      <c r="E52" s="91">
        <v>51203.15</v>
      </c>
      <c r="F52" s="89">
        <v>-233162.08</v>
      </c>
    </row>
    <row r="53" spans="1:9" x14ac:dyDescent="0.35">
      <c r="A53" s="92" t="s">
        <v>251</v>
      </c>
      <c r="B53" s="92" t="s">
        <v>35</v>
      </c>
      <c r="C53" s="89">
        <v>-31492.74</v>
      </c>
      <c r="D53" s="91">
        <v>2390.36</v>
      </c>
      <c r="E53" s="91">
        <v>4552.66</v>
      </c>
      <c r="F53" s="89">
        <v>-33655.040000000001</v>
      </c>
      <c r="H53" s="59"/>
    </row>
    <row r="54" spans="1:9" x14ac:dyDescent="0.35">
      <c r="A54" s="92" t="s">
        <v>252</v>
      </c>
      <c r="B54" s="92" t="s">
        <v>36</v>
      </c>
      <c r="C54" s="89">
        <v>-43927.92</v>
      </c>
      <c r="D54" s="91">
        <v>53689.68</v>
      </c>
      <c r="E54" s="91">
        <v>15611.76</v>
      </c>
      <c r="F54" s="89">
        <v>-5850</v>
      </c>
    </row>
    <row r="55" spans="1:9" x14ac:dyDescent="0.35">
      <c r="A55" s="218" t="s">
        <v>253</v>
      </c>
      <c r="B55" s="218" t="s">
        <v>37</v>
      </c>
      <c r="C55" s="89">
        <v>-44398.35</v>
      </c>
      <c r="D55" s="219">
        <v>2010</v>
      </c>
      <c r="E55" s="219">
        <v>6965.28</v>
      </c>
      <c r="F55" s="89">
        <v>-49353.63</v>
      </c>
    </row>
    <row r="56" spans="1:9" x14ac:dyDescent="0.35">
      <c r="A56" s="92" t="s">
        <v>254</v>
      </c>
      <c r="B56" s="92" t="s">
        <v>38</v>
      </c>
      <c r="C56" s="89">
        <v>-119657.84</v>
      </c>
      <c r="D56" s="91">
        <v>1265.32</v>
      </c>
      <c r="E56" s="91">
        <v>21623.53</v>
      </c>
      <c r="F56" s="89">
        <v>-140016.04999999999</v>
      </c>
    </row>
    <row r="57" spans="1:9" x14ac:dyDescent="0.35">
      <c r="A57" s="92" t="s">
        <v>255</v>
      </c>
      <c r="B57" s="92" t="s">
        <v>39</v>
      </c>
      <c r="C57" s="89">
        <v>-1837.44</v>
      </c>
      <c r="D57" s="91">
        <v>0</v>
      </c>
      <c r="E57" s="91">
        <v>2449.92</v>
      </c>
      <c r="F57" s="89">
        <v>-4287.3599999999997</v>
      </c>
    </row>
    <row r="58" spans="1:9" x14ac:dyDescent="0.35">
      <c r="A58" s="92" t="s">
        <v>256</v>
      </c>
      <c r="B58" s="92" t="s">
        <v>40</v>
      </c>
      <c r="C58" s="89">
        <v>11042.73</v>
      </c>
      <c r="D58" s="91">
        <v>239746.96</v>
      </c>
      <c r="E58" s="91">
        <v>11297.91</v>
      </c>
      <c r="F58" s="89">
        <v>239491.78</v>
      </c>
    </row>
    <row r="59" spans="1:9" x14ac:dyDescent="0.35">
      <c r="A59" s="92" t="s">
        <v>257</v>
      </c>
      <c r="B59" s="92" t="s">
        <v>41</v>
      </c>
      <c r="C59" s="89">
        <v>11042.73</v>
      </c>
      <c r="D59" s="91">
        <v>239746.96</v>
      </c>
      <c r="E59" s="91">
        <v>11297.91</v>
      </c>
      <c r="F59" s="89">
        <v>239491.78</v>
      </c>
    </row>
    <row r="60" spans="1:9" ht="15" x14ac:dyDescent="0.25">
      <c r="A60" s="92" t="s">
        <v>42</v>
      </c>
      <c r="B60" s="92" t="s">
        <v>43</v>
      </c>
      <c r="C60" s="89">
        <v>18863</v>
      </c>
      <c r="D60" s="91">
        <v>239746.96</v>
      </c>
      <c r="E60" s="91">
        <v>0</v>
      </c>
      <c r="F60" s="89">
        <v>258609.96</v>
      </c>
    </row>
    <row r="61" spans="1:9" ht="15" x14ac:dyDescent="0.25">
      <c r="A61" s="92" t="s">
        <v>258</v>
      </c>
      <c r="B61" s="92" t="s">
        <v>44</v>
      </c>
      <c r="C61" s="89">
        <v>18863</v>
      </c>
      <c r="D61" s="91">
        <v>239746.96</v>
      </c>
      <c r="E61" s="91">
        <v>0</v>
      </c>
      <c r="F61" s="89">
        <v>258609.96</v>
      </c>
      <c r="H61" s="59"/>
      <c r="I61" s="59"/>
    </row>
    <row r="62" spans="1:9" x14ac:dyDescent="0.35">
      <c r="A62" s="92" t="s">
        <v>45</v>
      </c>
      <c r="B62" s="92" t="s">
        <v>46</v>
      </c>
      <c r="C62" s="89">
        <v>-7820.27</v>
      </c>
      <c r="D62" s="91">
        <v>0</v>
      </c>
      <c r="E62" s="91">
        <v>11297.91</v>
      </c>
      <c r="F62" s="89">
        <v>-19118.18</v>
      </c>
    </row>
    <row r="63" spans="1:9" x14ac:dyDescent="0.35">
      <c r="A63" s="92" t="s">
        <v>259</v>
      </c>
      <c r="B63" s="92" t="s">
        <v>47</v>
      </c>
      <c r="C63" s="89">
        <v>-7820.27</v>
      </c>
      <c r="D63" s="91">
        <v>0</v>
      </c>
      <c r="E63" s="91">
        <v>11297.91</v>
      </c>
      <c r="F63" s="89">
        <v>-19118.18</v>
      </c>
    </row>
    <row r="64" spans="1:9" ht="15" x14ac:dyDescent="0.25">
      <c r="A64" s="92" t="s">
        <v>260</v>
      </c>
      <c r="B64" s="92" t="s">
        <v>48</v>
      </c>
      <c r="C64" s="89">
        <v>10423.36</v>
      </c>
      <c r="D64" s="91">
        <v>0</v>
      </c>
      <c r="E64" s="91">
        <v>0</v>
      </c>
      <c r="F64" s="89">
        <v>10423.36</v>
      </c>
    </row>
    <row r="65" spans="1:6" x14ac:dyDescent="0.35">
      <c r="A65" s="92" t="s">
        <v>261</v>
      </c>
      <c r="B65" s="92" t="s">
        <v>49</v>
      </c>
      <c r="C65" s="89">
        <v>10423.36</v>
      </c>
      <c r="D65" s="91">
        <v>0</v>
      </c>
      <c r="E65" s="91">
        <v>0</v>
      </c>
      <c r="F65" s="89">
        <v>10423.36</v>
      </c>
    </row>
    <row r="66" spans="1:6" ht="15" x14ac:dyDescent="0.25">
      <c r="A66" s="92" t="s">
        <v>262</v>
      </c>
      <c r="B66" s="92" t="s">
        <v>50</v>
      </c>
      <c r="C66" s="89">
        <v>10423.36</v>
      </c>
      <c r="D66" s="91">
        <v>0</v>
      </c>
      <c r="E66" s="91">
        <v>0</v>
      </c>
      <c r="F66" s="89">
        <v>10423.36</v>
      </c>
    </row>
    <row r="67" spans="1:6" ht="15" x14ac:dyDescent="0.25">
      <c r="A67" s="92" t="s">
        <v>263</v>
      </c>
      <c r="B67" s="92" t="s">
        <v>50</v>
      </c>
      <c r="C67" s="89">
        <v>10423.36</v>
      </c>
      <c r="D67" s="91">
        <v>0</v>
      </c>
      <c r="E67" s="91">
        <v>0</v>
      </c>
      <c r="F67" s="89">
        <v>10423.36</v>
      </c>
    </row>
    <row r="68" spans="1:6" ht="15" x14ac:dyDescent="0.25">
      <c r="A68" s="92" t="s">
        <v>595</v>
      </c>
      <c r="B68" s="92" t="s">
        <v>596</v>
      </c>
      <c r="C68" s="89">
        <v>10423.36</v>
      </c>
      <c r="D68" s="91">
        <v>0</v>
      </c>
      <c r="E68" s="91">
        <v>0</v>
      </c>
      <c r="F68" s="89">
        <v>10423.36</v>
      </c>
    </row>
    <row r="69" spans="1:6" ht="15" x14ac:dyDescent="0.25">
      <c r="A69" s="92" t="s">
        <v>51</v>
      </c>
      <c r="B69" s="92" t="s">
        <v>52</v>
      </c>
      <c r="C69" s="89">
        <v>4363353.4800000004</v>
      </c>
      <c r="D69" s="91">
        <v>4754588</v>
      </c>
      <c r="E69" s="91">
        <v>4610787.79</v>
      </c>
      <c r="F69" s="89">
        <v>4219553.2699999996</v>
      </c>
    </row>
    <row r="70" spans="1:6" ht="15" x14ac:dyDescent="0.25">
      <c r="A70" s="92" t="s">
        <v>264</v>
      </c>
      <c r="B70" s="92" t="s">
        <v>53</v>
      </c>
      <c r="C70" s="89">
        <v>526758.1</v>
      </c>
      <c r="D70" s="91">
        <v>3627054.47</v>
      </c>
      <c r="E70" s="91">
        <v>3483254.26</v>
      </c>
      <c r="F70" s="89">
        <v>382957.89</v>
      </c>
    </row>
    <row r="71" spans="1:6" x14ac:dyDescent="0.35">
      <c r="A71" s="92" t="s">
        <v>265</v>
      </c>
      <c r="B71" s="92" t="s">
        <v>54</v>
      </c>
      <c r="C71" s="89">
        <v>526758.1</v>
      </c>
      <c r="D71" s="91">
        <v>3627054.47</v>
      </c>
      <c r="E71" s="91">
        <v>3483254.26</v>
      </c>
      <c r="F71" s="89">
        <v>382957.89</v>
      </c>
    </row>
    <row r="72" spans="1:6" ht="15" x14ac:dyDescent="0.25">
      <c r="A72" s="92" t="s">
        <v>266</v>
      </c>
      <c r="B72" s="92" t="s">
        <v>55</v>
      </c>
      <c r="C72" s="89">
        <v>0</v>
      </c>
      <c r="D72" s="91">
        <v>1001452.88</v>
      </c>
      <c r="E72" s="91">
        <v>1010189.63</v>
      </c>
      <c r="F72" s="89">
        <v>8736.75</v>
      </c>
    </row>
    <row r="73" spans="1:6" ht="15" x14ac:dyDescent="0.25">
      <c r="A73" s="92" t="s">
        <v>267</v>
      </c>
      <c r="B73" s="92" t="s">
        <v>56</v>
      </c>
      <c r="C73" s="89">
        <v>0</v>
      </c>
      <c r="D73" s="91">
        <v>1001152.88</v>
      </c>
      <c r="E73" s="91">
        <v>1009889.63</v>
      </c>
      <c r="F73" s="89">
        <v>8736.75</v>
      </c>
    </row>
    <row r="74" spans="1:6" ht="15" x14ac:dyDescent="0.25">
      <c r="A74" s="92" t="s">
        <v>268</v>
      </c>
      <c r="B74" s="92" t="s">
        <v>597</v>
      </c>
      <c r="C74" s="89">
        <v>0</v>
      </c>
      <c r="D74" s="91">
        <v>360</v>
      </c>
      <c r="E74" s="91">
        <v>360</v>
      </c>
      <c r="F74" s="89">
        <v>0</v>
      </c>
    </row>
    <row r="75" spans="1:6" ht="15" x14ac:dyDescent="0.25">
      <c r="A75" s="92" t="s">
        <v>598</v>
      </c>
      <c r="B75" s="92" t="s">
        <v>599</v>
      </c>
      <c r="C75" s="89">
        <v>0</v>
      </c>
      <c r="D75" s="91">
        <v>8663.5</v>
      </c>
      <c r="E75" s="91">
        <v>8663.5</v>
      </c>
      <c r="F75" s="89">
        <v>0</v>
      </c>
    </row>
    <row r="76" spans="1:6" ht="15" x14ac:dyDescent="0.25">
      <c r="A76" s="92" t="s">
        <v>600</v>
      </c>
      <c r="B76" s="92" t="s">
        <v>722</v>
      </c>
      <c r="C76" s="89">
        <v>0</v>
      </c>
      <c r="D76" s="91">
        <v>855</v>
      </c>
      <c r="E76" s="91">
        <v>855</v>
      </c>
      <c r="F76" s="89">
        <v>0</v>
      </c>
    </row>
    <row r="77" spans="1:6" ht="15" x14ac:dyDescent="0.25">
      <c r="A77" s="92" t="s">
        <v>723</v>
      </c>
      <c r="B77" s="92" t="s">
        <v>724</v>
      </c>
      <c r="C77" s="89">
        <v>0</v>
      </c>
      <c r="D77" s="91">
        <v>418</v>
      </c>
      <c r="E77" s="91">
        <v>418</v>
      </c>
      <c r="F77" s="89">
        <v>0</v>
      </c>
    </row>
    <row r="78" spans="1:6" x14ac:dyDescent="0.35">
      <c r="A78" s="92" t="s">
        <v>708</v>
      </c>
      <c r="B78" s="92" t="s">
        <v>709</v>
      </c>
      <c r="C78" s="89">
        <v>0</v>
      </c>
      <c r="D78" s="91">
        <v>16827.330000000002</v>
      </c>
      <c r="E78" s="91">
        <v>16827.330000000002</v>
      </c>
      <c r="F78" s="89">
        <v>0</v>
      </c>
    </row>
    <row r="79" spans="1:6" ht="15" x14ac:dyDescent="0.25">
      <c r="A79" s="92" t="s">
        <v>725</v>
      </c>
      <c r="B79" s="92" t="s">
        <v>726</v>
      </c>
      <c r="C79" s="89">
        <v>0</v>
      </c>
      <c r="D79" s="91">
        <v>74608.44</v>
      </c>
      <c r="E79" s="91">
        <v>74608.44</v>
      </c>
      <c r="F79" s="89">
        <v>0</v>
      </c>
    </row>
    <row r="80" spans="1:6" x14ac:dyDescent="0.35">
      <c r="A80" s="92" t="s">
        <v>727</v>
      </c>
      <c r="B80" s="92" t="s">
        <v>728</v>
      </c>
      <c r="C80" s="89">
        <v>0</v>
      </c>
      <c r="D80" s="91">
        <v>20900</v>
      </c>
      <c r="E80" s="91">
        <v>20900</v>
      </c>
      <c r="F80" s="89">
        <v>0</v>
      </c>
    </row>
    <row r="81" spans="1:6" x14ac:dyDescent="0.35">
      <c r="A81" s="92" t="s">
        <v>601</v>
      </c>
      <c r="B81" s="92" t="s">
        <v>602</v>
      </c>
      <c r="C81" s="89">
        <v>0</v>
      </c>
      <c r="D81" s="91">
        <v>8554.48</v>
      </c>
      <c r="E81" s="91">
        <v>8554.48</v>
      </c>
      <c r="F81" s="89">
        <v>0</v>
      </c>
    </row>
    <row r="82" spans="1:6" x14ac:dyDescent="0.35">
      <c r="A82" s="92" t="s">
        <v>603</v>
      </c>
      <c r="B82" s="92" t="s">
        <v>604</v>
      </c>
      <c r="C82" s="89">
        <v>0</v>
      </c>
      <c r="D82" s="91">
        <v>1729</v>
      </c>
      <c r="E82" s="91">
        <v>1852.5</v>
      </c>
      <c r="F82" s="89">
        <v>123.5</v>
      </c>
    </row>
    <row r="83" spans="1:6" x14ac:dyDescent="0.35">
      <c r="A83" s="92" t="s">
        <v>605</v>
      </c>
      <c r="B83" s="92" t="s">
        <v>606</v>
      </c>
      <c r="C83" s="89">
        <v>0</v>
      </c>
      <c r="D83" s="91">
        <v>3442.35</v>
      </c>
      <c r="E83" s="91">
        <v>3442.35</v>
      </c>
      <c r="F83" s="89">
        <v>0</v>
      </c>
    </row>
    <row r="84" spans="1:6" x14ac:dyDescent="0.35">
      <c r="A84" s="92" t="s">
        <v>607</v>
      </c>
      <c r="B84" s="92" t="s">
        <v>608</v>
      </c>
      <c r="C84" s="89">
        <v>0</v>
      </c>
      <c r="D84" s="91">
        <v>64634.68</v>
      </c>
      <c r="E84" s="91">
        <v>64634.68</v>
      </c>
      <c r="F84" s="89">
        <v>0</v>
      </c>
    </row>
    <row r="85" spans="1:6" x14ac:dyDescent="0.35">
      <c r="A85" s="92" t="s">
        <v>609</v>
      </c>
      <c r="B85" s="92" t="s">
        <v>729</v>
      </c>
      <c r="C85" s="89">
        <v>0</v>
      </c>
      <c r="D85" s="91">
        <v>2961.28</v>
      </c>
      <c r="E85" s="91">
        <v>2961.28</v>
      </c>
      <c r="F85" s="89">
        <v>0</v>
      </c>
    </row>
    <row r="86" spans="1:6" x14ac:dyDescent="0.35">
      <c r="A86" s="92" t="s">
        <v>610</v>
      </c>
      <c r="B86" s="92" t="s">
        <v>611</v>
      </c>
      <c r="C86" s="89">
        <v>0</v>
      </c>
      <c r="D86" s="91">
        <v>294632.09999999998</v>
      </c>
      <c r="E86" s="91">
        <v>294632.09999999998</v>
      </c>
      <c r="F86" s="89">
        <v>0</v>
      </c>
    </row>
    <row r="87" spans="1:6" x14ac:dyDescent="0.35">
      <c r="A87" s="92" t="s">
        <v>612</v>
      </c>
      <c r="B87" s="92" t="s">
        <v>613</v>
      </c>
      <c r="C87" s="89">
        <v>0</v>
      </c>
      <c r="D87" s="91">
        <v>10800</v>
      </c>
      <c r="E87" s="91">
        <v>10800</v>
      </c>
      <c r="F87" s="89">
        <v>0</v>
      </c>
    </row>
    <row r="88" spans="1:6" x14ac:dyDescent="0.35">
      <c r="A88" s="92" t="s">
        <v>614</v>
      </c>
      <c r="B88" s="92" t="s">
        <v>730</v>
      </c>
      <c r="C88" s="89">
        <v>0</v>
      </c>
      <c r="D88" s="91">
        <v>11842.65</v>
      </c>
      <c r="E88" s="91">
        <v>11842.65</v>
      </c>
      <c r="F88" s="89">
        <v>0</v>
      </c>
    </row>
    <row r="89" spans="1:6" ht="15" x14ac:dyDescent="0.25">
      <c r="A89" s="92" t="s">
        <v>615</v>
      </c>
      <c r="B89" s="92" t="s">
        <v>731</v>
      </c>
      <c r="C89" s="89">
        <v>0</v>
      </c>
      <c r="D89" s="91">
        <v>41763.25</v>
      </c>
      <c r="E89" s="91">
        <v>41763.25</v>
      </c>
      <c r="F89" s="89">
        <v>0</v>
      </c>
    </row>
    <row r="90" spans="1:6" ht="15" x14ac:dyDescent="0.25">
      <c r="A90" s="92" t="s">
        <v>616</v>
      </c>
      <c r="B90" s="92" t="s">
        <v>617</v>
      </c>
      <c r="C90" s="89">
        <v>0</v>
      </c>
      <c r="D90" s="91">
        <v>11668.72</v>
      </c>
      <c r="E90" s="91">
        <v>11668.72</v>
      </c>
      <c r="F90" s="89">
        <v>0</v>
      </c>
    </row>
    <row r="91" spans="1:6" x14ac:dyDescent="0.35">
      <c r="A91" s="92" t="s">
        <v>618</v>
      </c>
      <c r="B91" s="92" t="s">
        <v>732</v>
      </c>
      <c r="C91" s="89">
        <v>0</v>
      </c>
      <c r="D91" s="91">
        <v>3120</v>
      </c>
      <c r="E91" s="91">
        <v>3120</v>
      </c>
      <c r="F91" s="89">
        <v>0</v>
      </c>
    </row>
    <row r="92" spans="1:6" ht="15" x14ac:dyDescent="0.25">
      <c r="A92" s="92" t="s">
        <v>619</v>
      </c>
      <c r="B92" s="92" t="s">
        <v>620</v>
      </c>
      <c r="C92" s="89">
        <v>0</v>
      </c>
      <c r="D92" s="91">
        <v>29796.32</v>
      </c>
      <c r="E92" s="91">
        <v>29796.32</v>
      </c>
      <c r="F92" s="89">
        <v>0</v>
      </c>
    </row>
    <row r="93" spans="1:6" x14ac:dyDescent="0.35">
      <c r="A93" s="92" t="s">
        <v>733</v>
      </c>
      <c r="B93" s="92" t="s">
        <v>734</v>
      </c>
      <c r="C93" s="89">
        <v>0</v>
      </c>
      <c r="D93" s="91">
        <v>2400</v>
      </c>
      <c r="E93" s="91">
        <v>2400</v>
      </c>
      <c r="F93" s="89">
        <v>0</v>
      </c>
    </row>
    <row r="94" spans="1:6" x14ac:dyDescent="0.35">
      <c r="A94" s="92" t="s">
        <v>735</v>
      </c>
      <c r="B94" s="92" t="s">
        <v>736</v>
      </c>
      <c r="C94" s="89">
        <v>0</v>
      </c>
      <c r="D94" s="91">
        <v>9601.5</v>
      </c>
      <c r="E94" s="91">
        <v>9601.5</v>
      </c>
      <c r="F94" s="89">
        <v>0</v>
      </c>
    </row>
    <row r="95" spans="1:6" x14ac:dyDescent="0.35">
      <c r="A95" s="92" t="s">
        <v>737</v>
      </c>
      <c r="B95" s="92" t="s">
        <v>738</v>
      </c>
      <c r="C95" s="89">
        <v>0</v>
      </c>
      <c r="D95" s="91">
        <v>1650</v>
      </c>
      <c r="E95" s="91">
        <v>1650</v>
      </c>
      <c r="F95" s="89">
        <v>0</v>
      </c>
    </row>
    <row r="96" spans="1:6" ht="15" x14ac:dyDescent="0.25">
      <c r="A96" s="92" t="s">
        <v>739</v>
      </c>
      <c r="B96" s="92" t="s">
        <v>740</v>
      </c>
      <c r="C96" s="89">
        <v>0</v>
      </c>
      <c r="D96" s="91">
        <v>4975</v>
      </c>
      <c r="E96" s="91">
        <v>4975</v>
      </c>
      <c r="F96" s="89">
        <v>0</v>
      </c>
    </row>
    <row r="97" spans="1:6" x14ac:dyDescent="0.35">
      <c r="A97" s="92" t="s">
        <v>741</v>
      </c>
      <c r="B97" s="92" t="s">
        <v>742</v>
      </c>
      <c r="C97" s="89">
        <v>0</v>
      </c>
      <c r="D97" s="91">
        <v>848.7</v>
      </c>
      <c r="E97" s="91">
        <v>848.7</v>
      </c>
      <c r="F97" s="89">
        <v>0</v>
      </c>
    </row>
    <row r="98" spans="1:6" x14ac:dyDescent="0.35">
      <c r="A98" s="92" t="s">
        <v>743</v>
      </c>
      <c r="B98" s="92" t="s">
        <v>744</v>
      </c>
      <c r="C98" s="89">
        <v>0</v>
      </c>
      <c r="D98" s="91">
        <v>2633.4</v>
      </c>
      <c r="E98" s="91">
        <v>2633.4</v>
      </c>
      <c r="F98" s="89">
        <v>0</v>
      </c>
    </row>
    <row r="99" spans="1:6" ht="15" x14ac:dyDescent="0.25">
      <c r="A99" s="92" t="s">
        <v>621</v>
      </c>
      <c r="B99" s="92" t="s">
        <v>622</v>
      </c>
      <c r="C99" s="89">
        <v>0</v>
      </c>
      <c r="D99" s="91">
        <v>3132.81</v>
      </c>
      <c r="E99" s="91">
        <v>3132.81</v>
      </c>
      <c r="F99" s="89">
        <v>0</v>
      </c>
    </row>
    <row r="100" spans="1:6" x14ac:dyDescent="0.35">
      <c r="A100" s="92" t="s">
        <v>753</v>
      </c>
      <c r="B100" s="92" t="s">
        <v>754</v>
      </c>
      <c r="C100" s="89">
        <v>0</v>
      </c>
      <c r="D100" s="91">
        <v>117000</v>
      </c>
      <c r="E100" s="91">
        <v>117000</v>
      </c>
      <c r="F100" s="89">
        <v>0</v>
      </c>
    </row>
    <row r="101" spans="1:6" ht="15" x14ac:dyDescent="0.25">
      <c r="A101" s="92" t="s">
        <v>755</v>
      </c>
      <c r="B101" s="92" t="s">
        <v>756</v>
      </c>
      <c r="C101" s="89">
        <v>0</v>
      </c>
      <c r="D101" s="91">
        <v>44527.040000000001</v>
      </c>
      <c r="E101" s="91">
        <v>44527.040000000001</v>
      </c>
      <c r="F101" s="89">
        <v>0</v>
      </c>
    </row>
    <row r="102" spans="1:6" x14ac:dyDescent="0.35">
      <c r="A102" s="92" t="s">
        <v>768</v>
      </c>
      <c r="B102" s="92" t="s">
        <v>769</v>
      </c>
      <c r="C102" s="89">
        <v>0</v>
      </c>
      <c r="D102" s="91">
        <v>30129.91</v>
      </c>
      <c r="E102" s="91">
        <v>30129.91</v>
      </c>
      <c r="F102" s="89">
        <v>0</v>
      </c>
    </row>
    <row r="103" spans="1:6" x14ac:dyDescent="0.35">
      <c r="A103" s="92" t="s">
        <v>770</v>
      </c>
      <c r="B103" s="92" t="s">
        <v>771</v>
      </c>
      <c r="C103" s="89">
        <v>0</v>
      </c>
      <c r="D103" s="91">
        <v>19000</v>
      </c>
      <c r="E103" s="91">
        <v>19000</v>
      </c>
      <c r="F103" s="89">
        <v>0</v>
      </c>
    </row>
    <row r="104" spans="1:6" ht="15" x14ac:dyDescent="0.25">
      <c r="A104" s="92" t="s">
        <v>772</v>
      </c>
      <c r="B104" s="92" t="s">
        <v>773</v>
      </c>
      <c r="C104" s="89">
        <v>0</v>
      </c>
      <c r="D104" s="91">
        <v>9240.4</v>
      </c>
      <c r="E104" s="91">
        <v>9240.4</v>
      </c>
      <c r="F104" s="89">
        <v>0</v>
      </c>
    </row>
    <row r="105" spans="1:6" x14ac:dyDescent="0.35">
      <c r="A105" s="92" t="s">
        <v>778</v>
      </c>
      <c r="B105" s="92" t="s">
        <v>779</v>
      </c>
      <c r="C105" s="89">
        <v>0</v>
      </c>
      <c r="D105" s="91">
        <v>148437.01999999999</v>
      </c>
      <c r="E105" s="91">
        <v>148437.01999999999</v>
      </c>
      <c r="F105" s="89">
        <v>0</v>
      </c>
    </row>
    <row r="106" spans="1:6" ht="15" x14ac:dyDescent="0.25">
      <c r="A106" s="92" t="s">
        <v>781</v>
      </c>
      <c r="B106" s="92" t="s">
        <v>782</v>
      </c>
      <c r="C106" s="89">
        <v>0</v>
      </c>
      <c r="D106" s="91">
        <v>0</v>
      </c>
      <c r="E106" s="91">
        <v>8613.25</v>
      </c>
      <c r="F106" s="89">
        <v>8613.25</v>
      </c>
    </row>
    <row r="107" spans="1:6" ht="15" x14ac:dyDescent="0.25">
      <c r="A107" s="92" t="s">
        <v>710</v>
      </c>
      <c r="B107" s="92" t="s">
        <v>711</v>
      </c>
      <c r="C107" s="89">
        <v>0</v>
      </c>
      <c r="D107" s="91">
        <v>300</v>
      </c>
      <c r="E107" s="91">
        <v>300</v>
      </c>
      <c r="F107" s="89">
        <v>0</v>
      </c>
    </row>
    <row r="108" spans="1:6" x14ac:dyDescent="0.35">
      <c r="A108" s="92" t="s">
        <v>757</v>
      </c>
      <c r="B108" s="92" t="s">
        <v>758</v>
      </c>
      <c r="C108" s="89">
        <v>0</v>
      </c>
      <c r="D108" s="91">
        <v>300</v>
      </c>
      <c r="E108" s="91">
        <v>300</v>
      </c>
      <c r="F108" s="89">
        <v>0</v>
      </c>
    </row>
    <row r="109" spans="1:6" ht="15" x14ac:dyDescent="0.25">
      <c r="A109" s="92" t="s">
        <v>623</v>
      </c>
      <c r="B109" s="92" t="s">
        <v>624</v>
      </c>
      <c r="C109" s="89">
        <v>0</v>
      </c>
      <c r="D109" s="91">
        <v>0.73</v>
      </c>
      <c r="E109" s="91">
        <v>0.73</v>
      </c>
      <c r="F109" s="89">
        <v>0</v>
      </c>
    </row>
    <row r="110" spans="1:6" ht="15" x14ac:dyDescent="0.25">
      <c r="A110" s="92" t="s">
        <v>745</v>
      </c>
      <c r="B110" s="92" t="s">
        <v>746</v>
      </c>
      <c r="C110" s="89">
        <v>0</v>
      </c>
      <c r="D110" s="91">
        <v>0.73</v>
      </c>
      <c r="E110" s="91">
        <v>0.73</v>
      </c>
      <c r="F110" s="89">
        <v>0</v>
      </c>
    </row>
    <row r="111" spans="1:6" x14ac:dyDescent="0.35">
      <c r="A111" s="92" t="s">
        <v>747</v>
      </c>
      <c r="B111" s="92" t="s">
        <v>748</v>
      </c>
      <c r="C111" s="89">
        <v>0</v>
      </c>
      <c r="D111" s="91">
        <v>0.23</v>
      </c>
      <c r="E111" s="91">
        <v>0.23</v>
      </c>
      <c r="F111" s="89">
        <v>0</v>
      </c>
    </row>
    <row r="112" spans="1:6" x14ac:dyDescent="0.35">
      <c r="A112" s="92" t="s">
        <v>749</v>
      </c>
      <c r="B112" s="92" t="s">
        <v>750</v>
      </c>
      <c r="C112" s="89">
        <v>0</v>
      </c>
      <c r="D112" s="91">
        <v>0.5</v>
      </c>
      <c r="E112" s="91">
        <v>0.5</v>
      </c>
      <c r="F112" s="89">
        <v>0</v>
      </c>
    </row>
    <row r="113" spans="1:8" x14ac:dyDescent="0.35">
      <c r="A113" s="92" t="s">
        <v>269</v>
      </c>
      <c r="B113" s="92" t="s">
        <v>57</v>
      </c>
      <c r="C113" s="89">
        <v>8266.76</v>
      </c>
      <c r="D113" s="91">
        <v>31357.56</v>
      </c>
      <c r="E113" s="91">
        <v>41748.120000000003</v>
      </c>
      <c r="F113" s="89">
        <v>18657.32</v>
      </c>
    </row>
    <row r="114" spans="1:8" x14ac:dyDescent="0.35">
      <c r="A114" s="92" t="s">
        <v>270</v>
      </c>
      <c r="B114" s="92" t="s">
        <v>58</v>
      </c>
      <c r="C114" s="89">
        <v>8266.76</v>
      </c>
      <c r="D114" s="91">
        <v>28714.42</v>
      </c>
      <c r="E114" s="91">
        <v>39104.980000000003</v>
      </c>
      <c r="F114" s="89">
        <v>18657.32</v>
      </c>
    </row>
    <row r="115" spans="1:8" ht="15" x14ac:dyDescent="0.25">
      <c r="A115" s="92" t="s">
        <v>271</v>
      </c>
      <c r="B115" s="92" t="s">
        <v>59</v>
      </c>
      <c r="C115" s="89">
        <v>133.80000000000001</v>
      </c>
      <c r="D115" s="91">
        <v>1088.05</v>
      </c>
      <c r="E115" s="91">
        <v>3919.39</v>
      </c>
      <c r="F115" s="89">
        <v>2965.14</v>
      </c>
    </row>
    <row r="116" spans="1:8" ht="15" x14ac:dyDescent="0.25">
      <c r="A116" s="92" t="s">
        <v>625</v>
      </c>
      <c r="B116" s="92" t="s">
        <v>626</v>
      </c>
      <c r="C116" s="89">
        <v>57.98</v>
      </c>
      <c r="D116" s="91">
        <v>348.4</v>
      </c>
      <c r="E116" s="91">
        <v>290.42</v>
      </c>
      <c r="F116" s="89">
        <v>0</v>
      </c>
      <c r="H116" s="59"/>
    </row>
    <row r="117" spans="1:8" ht="15" x14ac:dyDescent="0.25">
      <c r="A117" s="92" t="s">
        <v>627</v>
      </c>
      <c r="B117" s="92" t="s">
        <v>780</v>
      </c>
      <c r="C117" s="89">
        <v>267.60000000000002</v>
      </c>
      <c r="D117" s="91">
        <v>2488.56</v>
      </c>
      <c r="E117" s="91">
        <v>11412.92</v>
      </c>
      <c r="F117" s="89">
        <v>9191.9599999999991</v>
      </c>
      <c r="H117" s="59"/>
    </row>
    <row r="118" spans="1:8" ht="15" x14ac:dyDescent="0.25">
      <c r="A118" s="92" t="s">
        <v>628</v>
      </c>
      <c r="B118" s="92" t="s">
        <v>629</v>
      </c>
      <c r="C118" s="89">
        <v>89.2</v>
      </c>
      <c r="D118" s="91">
        <v>536</v>
      </c>
      <c r="E118" s="91">
        <v>446.8</v>
      </c>
      <c r="F118" s="89">
        <v>0</v>
      </c>
      <c r="H118" s="59"/>
    </row>
    <row r="119" spans="1:8" ht="15" x14ac:dyDescent="0.25">
      <c r="A119" s="92" t="s">
        <v>272</v>
      </c>
      <c r="B119" s="92" t="s">
        <v>60</v>
      </c>
      <c r="C119" s="89">
        <v>981.2</v>
      </c>
      <c r="D119" s="91">
        <v>981.2</v>
      </c>
      <c r="E119" s="91">
        <v>0</v>
      </c>
      <c r="F119" s="89">
        <v>0</v>
      </c>
    </row>
    <row r="120" spans="1:8" ht="15" x14ac:dyDescent="0.25">
      <c r="A120" s="92" t="s">
        <v>273</v>
      </c>
      <c r="B120" s="92" t="s">
        <v>630</v>
      </c>
      <c r="C120" s="89">
        <v>6736.98</v>
      </c>
      <c r="D120" s="91">
        <v>23272.21</v>
      </c>
      <c r="E120" s="91">
        <v>23035.45</v>
      </c>
      <c r="F120" s="89">
        <v>6500.22</v>
      </c>
    </row>
    <row r="121" spans="1:8" ht="15" x14ac:dyDescent="0.25">
      <c r="A121" s="92" t="s">
        <v>274</v>
      </c>
      <c r="B121" s="92" t="s">
        <v>61</v>
      </c>
      <c r="C121" s="89">
        <v>0</v>
      </c>
      <c r="D121" s="91">
        <v>2643.14</v>
      </c>
      <c r="E121" s="91">
        <v>2643.14</v>
      </c>
      <c r="F121" s="89">
        <v>0</v>
      </c>
    </row>
    <row r="122" spans="1:8" x14ac:dyDescent="0.35">
      <c r="A122" s="92" t="s">
        <v>275</v>
      </c>
      <c r="B122" s="92" t="s">
        <v>62</v>
      </c>
      <c r="C122" s="89">
        <v>0</v>
      </c>
      <c r="D122" s="91">
        <v>2643.14</v>
      </c>
      <c r="E122" s="91">
        <v>2643.14</v>
      </c>
      <c r="F122" s="89">
        <v>0</v>
      </c>
    </row>
    <row r="123" spans="1:8" ht="15" x14ac:dyDescent="0.25">
      <c r="A123" s="92" t="s">
        <v>276</v>
      </c>
      <c r="B123" s="92" t="s">
        <v>63</v>
      </c>
      <c r="C123" s="89">
        <v>58453.83</v>
      </c>
      <c r="D123" s="91">
        <v>1614386.01</v>
      </c>
      <c r="E123" s="91">
        <v>1622284.99</v>
      </c>
      <c r="F123" s="89">
        <v>66352.81</v>
      </c>
    </row>
    <row r="124" spans="1:8" x14ac:dyDescent="0.35">
      <c r="A124" s="92" t="s">
        <v>277</v>
      </c>
      <c r="B124" s="92" t="s">
        <v>64</v>
      </c>
      <c r="C124" s="89">
        <v>0</v>
      </c>
      <c r="D124" s="91">
        <v>974193.43</v>
      </c>
      <c r="E124" s="91">
        <v>974193.43</v>
      </c>
      <c r="F124" s="89">
        <v>0</v>
      </c>
    </row>
    <row r="125" spans="1:8" x14ac:dyDescent="0.35">
      <c r="A125" s="92" t="s">
        <v>278</v>
      </c>
      <c r="B125" s="92" t="s">
        <v>65</v>
      </c>
      <c r="C125" s="89">
        <v>0</v>
      </c>
      <c r="D125" s="91">
        <v>974193.43</v>
      </c>
      <c r="E125" s="91">
        <v>974193.43</v>
      </c>
      <c r="F125" s="89">
        <v>0</v>
      </c>
    </row>
    <row r="126" spans="1:8" x14ac:dyDescent="0.35">
      <c r="A126" s="92" t="s">
        <v>279</v>
      </c>
      <c r="B126" s="92" t="s">
        <v>280</v>
      </c>
      <c r="C126" s="89">
        <v>58453.83</v>
      </c>
      <c r="D126" s="91">
        <v>633432.17000000004</v>
      </c>
      <c r="E126" s="91">
        <v>641331.15</v>
      </c>
      <c r="F126" s="89">
        <v>66352.81</v>
      </c>
    </row>
    <row r="127" spans="1:8" ht="15" x14ac:dyDescent="0.25">
      <c r="A127" s="92" t="s">
        <v>281</v>
      </c>
      <c r="B127" s="92" t="s">
        <v>66</v>
      </c>
      <c r="C127" s="89">
        <v>38319.550000000003</v>
      </c>
      <c r="D127" s="91">
        <v>423768.8</v>
      </c>
      <c r="E127" s="91">
        <v>419004.25</v>
      </c>
      <c r="F127" s="89">
        <v>33555</v>
      </c>
    </row>
    <row r="128" spans="1:8" ht="15" x14ac:dyDescent="0.25">
      <c r="A128" s="92" t="s">
        <v>282</v>
      </c>
      <c r="B128" s="92" t="s">
        <v>67</v>
      </c>
      <c r="C128" s="89">
        <v>2817.86</v>
      </c>
      <c r="D128" s="91">
        <v>93629.75</v>
      </c>
      <c r="E128" s="91">
        <v>103316.11</v>
      </c>
      <c r="F128" s="89">
        <v>12504.22</v>
      </c>
    </row>
    <row r="129" spans="1:8" ht="15" x14ac:dyDescent="0.25">
      <c r="A129" s="92" t="s">
        <v>283</v>
      </c>
      <c r="B129" s="92" t="s">
        <v>68</v>
      </c>
      <c r="C129" s="89">
        <v>15109.05</v>
      </c>
      <c r="D129" s="91">
        <v>102977.88</v>
      </c>
      <c r="E129" s="91">
        <v>106096.4</v>
      </c>
      <c r="F129" s="89">
        <v>18227.57</v>
      </c>
    </row>
    <row r="130" spans="1:8" ht="15" x14ac:dyDescent="0.25">
      <c r="A130" s="92" t="s">
        <v>284</v>
      </c>
      <c r="B130" s="92" t="s">
        <v>69</v>
      </c>
      <c r="C130" s="89">
        <v>2207.37</v>
      </c>
      <c r="D130" s="91">
        <v>13055.74</v>
      </c>
      <c r="E130" s="91">
        <v>12914.39</v>
      </c>
      <c r="F130" s="89">
        <v>2066.02</v>
      </c>
      <c r="H130" s="59"/>
    </row>
    <row r="131" spans="1:8" x14ac:dyDescent="0.35">
      <c r="A131" s="92" t="s">
        <v>285</v>
      </c>
      <c r="B131" s="92" t="s">
        <v>70</v>
      </c>
      <c r="C131" s="89">
        <v>0</v>
      </c>
      <c r="D131" s="91">
        <v>6760.41</v>
      </c>
      <c r="E131" s="91">
        <v>6760.41</v>
      </c>
      <c r="F131" s="89">
        <v>0</v>
      </c>
    </row>
    <row r="132" spans="1:8" x14ac:dyDescent="0.35">
      <c r="A132" s="92" t="s">
        <v>286</v>
      </c>
      <c r="B132" s="92" t="s">
        <v>71</v>
      </c>
      <c r="C132" s="89">
        <v>0</v>
      </c>
      <c r="D132" s="91">
        <v>6760.41</v>
      </c>
      <c r="E132" s="91">
        <v>6760.41</v>
      </c>
      <c r="F132" s="89">
        <v>0</v>
      </c>
    </row>
    <row r="133" spans="1:8" x14ac:dyDescent="0.35">
      <c r="A133" s="92" t="s">
        <v>287</v>
      </c>
      <c r="B133" s="92" t="s">
        <v>72</v>
      </c>
      <c r="C133" s="89">
        <v>41715.99</v>
      </c>
      <c r="D133" s="91">
        <v>174116.19</v>
      </c>
      <c r="E133" s="91">
        <v>325577.78999999998</v>
      </c>
      <c r="F133" s="89">
        <v>193177.59</v>
      </c>
    </row>
    <row r="134" spans="1:8" x14ac:dyDescent="0.35">
      <c r="A134" s="92" t="s">
        <v>288</v>
      </c>
      <c r="B134" s="92" t="s">
        <v>73</v>
      </c>
      <c r="C134" s="89">
        <v>41715.99</v>
      </c>
      <c r="D134" s="91">
        <v>174116.19</v>
      </c>
      <c r="E134" s="91">
        <v>325577.78999999998</v>
      </c>
      <c r="F134" s="89">
        <v>193177.59</v>
      </c>
    </row>
    <row r="135" spans="1:8" x14ac:dyDescent="0.35">
      <c r="A135" s="92" t="s">
        <v>289</v>
      </c>
      <c r="B135" s="92" t="s">
        <v>74</v>
      </c>
      <c r="C135" s="89">
        <v>31436.31</v>
      </c>
      <c r="D135" s="91">
        <v>27439.74</v>
      </c>
      <c r="E135" s="91">
        <v>141578.16</v>
      </c>
      <c r="F135" s="89">
        <v>145574.73000000001</v>
      </c>
    </row>
    <row r="136" spans="1:8" x14ac:dyDescent="0.35">
      <c r="A136" s="92" t="s">
        <v>290</v>
      </c>
      <c r="B136" s="92" t="s">
        <v>75</v>
      </c>
      <c r="C136" s="89">
        <v>7450.41</v>
      </c>
      <c r="D136" s="91">
        <v>6503.22</v>
      </c>
      <c r="E136" s="91">
        <v>33554.019999999997</v>
      </c>
      <c r="F136" s="89">
        <v>34501.21</v>
      </c>
    </row>
    <row r="137" spans="1:8" x14ac:dyDescent="0.35">
      <c r="A137" s="92" t="s">
        <v>291</v>
      </c>
      <c r="B137" s="92" t="s">
        <v>76</v>
      </c>
      <c r="C137" s="89">
        <v>2514.91</v>
      </c>
      <c r="D137" s="91">
        <v>2195.1799999999998</v>
      </c>
      <c r="E137" s="91">
        <v>11326.17</v>
      </c>
      <c r="F137" s="89">
        <v>11645.9</v>
      </c>
    </row>
    <row r="138" spans="1:8" x14ac:dyDescent="0.35">
      <c r="A138" s="92" t="s">
        <v>292</v>
      </c>
      <c r="B138" s="92" t="s">
        <v>77</v>
      </c>
      <c r="C138" s="89">
        <v>314.36</v>
      </c>
      <c r="D138" s="91">
        <v>274.39999999999998</v>
      </c>
      <c r="E138" s="91">
        <v>1415.79</v>
      </c>
      <c r="F138" s="89">
        <v>1455.75</v>
      </c>
      <c r="H138" s="59"/>
    </row>
    <row r="139" spans="1:8" x14ac:dyDescent="0.35">
      <c r="A139" s="92" t="s">
        <v>293</v>
      </c>
      <c r="B139" s="92" t="s">
        <v>78</v>
      </c>
      <c r="C139" s="89">
        <v>0</v>
      </c>
      <c r="D139" s="91">
        <v>103770.69</v>
      </c>
      <c r="E139" s="91">
        <v>103770.69</v>
      </c>
      <c r="F139" s="89">
        <v>0</v>
      </c>
    </row>
    <row r="140" spans="1:8" x14ac:dyDescent="0.35">
      <c r="A140" s="92" t="s">
        <v>294</v>
      </c>
      <c r="B140" s="92" t="s">
        <v>79</v>
      </c>
      <c r="C140" s="89">
        <v>0</v>
      </c>
      <c r="D140" s="91">
        <v>24593.62</v>
      </c>
      <c r="E140" s="91">
        <v>24593.62</v>
      </c>
      <c r="F140" s="89">
        <v>0</v>
      </c>
    </row>
    <row r="141" spans="1:8" x14ac:dyDescent="0.35">
      <c r="A141" s="92" t="s">
        <v>295</v>
      </c>
      <c r="B141" s="92" t="s">
        <v>80</v>
      </c>
      <c r="C141" s="89">
        <v>0</v>
      </c>
      <c r="D141" s="91">
        <v>8301.64</v>
      </c>
      <c r="E141" s="91">
        <v>8301.64</v>
      </c>
      <c r="F141" s="89">
        <v>0</v>
      </c>
    </row>
    <row r="142" spans="1:8" x14ac:dyDescent="0.35">
      <c r="A142" s="92" t="s">
        <v>296</v>
      </c>
      <c r="B142" s="92" t="s">
        <v>81</v>
      </c>
      <c r="C142" s="89">
        <v>0</v>
      </c>
      <c r="D142" s="91">
        <v>1037.7</v>
      </c>
      <c r="E142" s="91">
        <v>1037.7</v>
      </c>
      <c r="F142" s="89">
        <v>0</v>
      </c>
    </row>
    <row r="143" spans="1:8" x14ac:dyDescent="0.35">
      <c r="A143" s="92" t="s">
        <v>297</v>
      </c>
      <c r="B143" s="92" t="s">
        <v>82</v>
      </c>
      <c r="C143" s="89">
        <v>418321.52</v>
      </c>
      <c r="D143" s="91">
        <v>805741.1</v>
      </c>
      <c r="E143" s="91">
        <v>483453</v>
      </c>
      <c r="F143" s="89">
        <v>96033.42</v>
      </c>
    </row>
    <row r="144" spans="1:8" x14ac:dyDescent="0.35">
      <c r="A144" s="92" t="s">
        <v>631</v>
      </c>
      <c r="B144" s="92" t="s">
        <v>632</v>
      </c>
      <c r="C144" s="89">
        <v>418321.52</v>
      </c>
      <c r="D144" s="91">
        <v>805741.1</v>
      </c>
      <c r="E144" s="91">
        <v>483453</v>
      </c>
      <c r="F144" s="89">
        <v>96033.42</v>
      </c>
    </row>
    <row r="145" spans="1:8" ht="15" x14ac:dyDescent="0.25">
      <c r="A145" s="92" t="s">
        <v>633</v>
      </c>
      <c r="B145" s="92" t="s">
        <v>634</v>
      </c>
      <c r="C145" s="89">
        <v>128154.91</v>
      </c>
      <c r="D145" s="91">
        <v>131588.07999999999</v>
      </c>
      <c r="E145" s="91">
        <v>3433.17</v>
      </c>
      <c r="F145" s="89">
        <v>0</v>
      </c>
    </row>
    <row r="146" spans="1:8" ht="15" x14ac:dyDescent="0.25">
      <c r="A146" s="92" t="s">
        <v>635</v>
      </c>
      <c r="B146" s="92" t="s">
        <v>636</v>
      </c>
      <c r="C146" s="89">
        <v>290166.61</v>
      </c>
      <c r="D146" s="91">
        <v>674153.02</v>
      </c>
      <c r="E146" s="91">
        <v>480019.83</v>
      </c>
      <c r="F146" s="89">
        <v>96033.42</v>
      </c>
    </row>
    <row r="147" spans="1:8" x14ac:dyDescent="0.35">
      <c r="A147" s="92" t="s">
        <v>298</v>
      </c>
      <c r="B147" s="92" t="s">
        <v>83</v>
      </c>
      <c r="C147" s="89">
        <v>3826172.02</v>
      </c>
      <c r="D147" s="91">
        <v>1127533.53</v>
      </c>
      <c r="E147" s="91">
        <v>1127533.53</v>
      </c>
      <c r="F147" s="89">
        <v>3826172.02</v>
      </c>
      <c r="H147" s="59"/>
    </row>
    <row r="148" spans="1:8" x14ac:dyDescent="0.35">
      <c r="A148" s="92" t="s">
        <v>299</v>
      </c>
      <c r="B148" s="92" t="s">
        <v>84</v>
      </c>
      <c r="C148" s="89">
        <v>3826172.02</v>
      </c>
      <c r="D148" s="91">
        <v>1127533.53</v>
      </c>
      <c r="E148" s="91">
        <v>1127533.53</v>
      </c>
      <c r="F148" s="89">
        <v>3826172.02</v>
      </c>
    </row>
    <row r="149" spans="1:8" x14ac:dyDescent="0.35">
      <c r="A149" s="92" t="s">
        <v>300</v>
      </c>
      <c r="B149" s="92" t="s">
        <v>84</v>
      </c>
      <c r="C149" s="89">
        <v>2698638.49</v>
      </c>
      <c r="D149" s="91">
        <v>0</v>
      </c>
      <c r="E149" s="91">
        <v>1127533.53</v>
      </c>
      <c r="F149" s="89">
        <v>3826172.02</v>
      </c>
    </row>
    <row r="150" spans="1:8" ht="15" x14ac:dyDescent="0.25">
      <c r="A150" s="92" t="s">
        <v>301</v>
      </c>
      <c r="B150" s="92" t="s">
        <v>85</v>
      </c>
      <c r="C150" s="89">
        <v>2698638.49</v>
      </c>
      <c r="D150" s="91">
        <v>0</v>
      </c>
      <c r="E150" s="91">
        <v>1127533.53</v>
      </c>
      <c r="F150" s="89">
        <v>3826172.02</v>
      </c>
    </row>
    <row r="151" spans="1:8" x14ac:dyDescent="0.35">
      <c r="A151" s="92" t="s">
        <v>302</v>
      </c>
      <c r="B151" s="92" t="s">
        <v>637</v>
      </c>
      <c r="C151" s="89">
        <v>2698638.49</v>
      </c>
      <c r="D151" s="91">
        <v>0</v>
      </c>
      <c r="E151" s="91">
        <v>1127533.53</v>
      </c>
      <c r="F151" s="89">
        <v>3826172.02</v>
      </c>
    </row>
    <row r="152" spans="1:8" x14ac:dyDescent="0.35">
      <c r="A152" s="92" t="s">
        <v>303</v>
      </c>
      <c r="B152" s="92" t="s">
        <v>86</v>
      </c>
      <c r="C152" s="89">
        <v>1127533.53</v>
      </c>
      <c r="D152" s="91">
        <v>1127533.53</v>
      </c>
      <c r="E152" s="91">
        <v>0</v>
      </c>
      <c r="F152" s="89">
        <v>0</v>
      </c>
    </row>
    <row r="153" spans="1:8" x14ac:dyDescent="0.35">
      <c r="A153" s="92" t="s">
        <v>304</v>
      </c>
      <c r="B153" s="92" t="s">
        <v>638</v>
      </c>
      <c r="C153" s="89">
        <v>1127533.53</v>
      </c>
      <c r="D153" s="91">
        <v>1127533.53</v>
      </c>
      <c r="E153" s="91">
        <v>0</v>
      </c>
      <c r="F153" s="89">
        <v>0</v>
      </c>
    </row>
    <row r="154" spans="1:8" x14ac:dyDescent="0.35">
      <c r="A154" s="92" t="s">
        <v>305</v>
      </c>
      <c r="B154" s="92" t="s">
        <v>639</v>
      </c>
      <c r="C154" s="89">
        <v>1127533.53</v>
      </c>
      <c r="D154" s="91">
        <v>1127533.53</v>
      </c>
      <c r="E154" s="91">
        <v>0</v>
      </c>
      <c r="F154" s="89">
        <v>0</v>
      </c>
    </row>
    <row r="155" spans="1:8" x14ac:dyDescent="0.35">
      <c r="A155" s="92" t="s">
        <v>306</v>
      </c>
      <c r="B155" s="92" t="s">
        <v>87</v>
      </c>
      <c r="C155" s="89">
        <v>10423.36</v>
      </c>
      <c r="D155" s="91">
        <v>0</v>
      </c>
      <c r="E155" s="91">
        <v>0</v>
      </c>
      <c r="F155" s="89">
        <v>10423.36</v>
      </c>
    </row>
    <row r="156" spans="1:8" x14ac:dyDescent="0.35">
      <c r="A156" s="92" t="s">
        <v>307</v>
      </c>
      <c r="B156" s="92" t="s">
        <v>88</v>
      </c>
      <c r="C156" s="89">
        <v>10423.36</v>
      </c>
      <c r="D156" s="91">
        <v>0</v>
      </c>
      <c r="E156" s="91">
        <v>0</v>
      </c>
      <c r="F156" s="89">
        <v>10423.36</v>
      </c>
    </row>
    <row r="157" spans="1:8" x14ac:dyDescent="0.35">
      <c r="A157" s="92" t="s">
        <v>308</v>
      </c>
      <c r="B157" s="92" t="s">
        <v>89</v>
      </c>
      <c r="C157" s="89">
        <v>10423.36</v>
      </c>
      <c r="D157" s="91">
        <v>0</v>
      </c>
      <c r="E157" s="91">
        <v>0</v>
      </c>
      <c r="F157" s="89">
        <v>10423.36</v>
      </c>
    </row>
    <row r="158" spans="1:8" x14ac:dyDescent="0.35">
      <c r="A158" s="92" t="s">
        <v>309</v>
      </c>
      <c r="B158" s="92" t="s">
        <v>90</v>
      </c>
      <c r="C158" s="89">
        <v>10423.36</v>
      </c>
      <c r="D158" s="91">
        <v>0</v>
      </c>
      <c r="E158" s="91">
        <v>0</v>
      </c>
      <c r="F158" s="89">
        <v>10423.36</v>
      </c>
    </row>
    <row r="159" spans="1:8" x14ac:dyDescent="0.35">
      <c r="A159" s="92" t="s">
        <v>640</v>
      </c>
      <c r="B159" s="92" t="s">
        <v>596</v>
      </c>
      <c r="C159" s="89">
        <v>10423.36</v>
      </c>
      <c r="D159" s="91">
        <v>0</v>
      </c>
      <c r="E159" s="91">
        <v>0</v>
      </c>
      <c r="F159" s="89">
        <v>10423.36</v>
      </c>
    </row>
    <row r="160" spans="1:8" x14ac:dyDescent="0.35">
      <c r="A160" s="92" t="s">
        <v>91</v>
      </c>
      <c r="B160" s="92" t="s">
        <v>92</v>
      </c>
      <c r="C160" s="89">
        <v>0</v>
      </c>
      <c r="D160" s="91">
        <v>3779359.95</v>
      </c>
      <c r="E160" s="91">
        <v>151637.76000000001</v>
      </c>
      <c r="F160" s="89">
        <v>3627722.19</v>
      </c>
    </row>
    <row r="161" spans="1:6" x14ac:dyDescent="0.35">
      <c r="A161" s="92" t="s">
        <v>310</v>
      </c>
      <c r="B161" s="92" t="s">
        <v>93</v>
      </c>
      <c r="C161" s="89">
        <v>0</v>
      </c>
      <c r="D161" s="91">
        <v>3779359.95</v>
      </c>
      <c r="E161" s="91">
        <v>151637.76000000001</v>
      </c>
      <c r="F161" s="89">
        <v>3627722.19</v>
      </c>
    </row>
    <row r="162" spans="1:6" x14ac:dyDescent="0.35">
      <c r="A162" s="92" t="s">
        <v>311</v>
      </c>
      <c r="B162" s="92" t="s">
        <v>94</v>
      </c>
      <c r="C162" s="89">
        <v>0</v>
      </c>
      <c r="D162" s="91">
        <v>2204065.23</v>
      </c>
      <c r="E162" s="91">
        <v>81001.899999999994</v>
      </c>
      <c r="F162" s="89">
        <v>2123063.33</v>
      </c>
    </row>
    <row r="163" spans="1:6" x14ac:dyDescent="0.35">
      <c r="A163" s="92" t="s">
        <v>312</v>
      </c>
      <c r="B163" s="92" t="s">
        <v>95</v>
      </c>
      <c r="C163" s="89">
        <v>0</v>
      </c>
      <c r="D163" s="91">
        <v>2204065.23</v>
      </c>
      <c r="E163" s="91">
        <v>81001.899999999994</v>
      </c>
      <c r="F163" s="89">
        <v>2123063.33</v>
      </c>
    </row>
    <row r="164" spans="1:6" x14ac:dyDescent="0.35">
      <c r="A164" s="92" t="s">
        <v>313</v>
      </c>
      <c r="B164" s="92" t="s">
        <v>96</v>
      </c>
      <c r="C164" s="89">
        <v>0</v>
      </c>
      <c r="D164" s="91">
        <v>1354194.42</v>
      </c>
      <c r="E164" s="91">
        <v>7091.98</v>
      </c>
      <c r="F164" s="89">
        <v>1347102.44</v>
      </c>
    </row>
    <row r="165" spans="1:6" x14ac:dyDescent="0.35">
      <c r="A165" s="92" t="s">
        <v>314</v>
      </c>
      <c r="B165" s="92" t="s">
        <v>97</v>
      </c>
      <c r="C165" s="89">
        <v>0</v>
      </c>
      <c r="D165" s="91">
        <v>1090639.1000000001</v>
      </c>
      <c r="E165" s="91">
        <v>6935.82</v>
      </c>
      <c r="F165" s="89">
        <v>1083703.28</v>
      </c>
    </row>
    <row r="166" spans="1:6" x14ac:dyDescent="0.35">
      <c r="A166" s="92" t="s">
        <v>447</v>
      </c>
      <c r="B166" s="92" t="s">
        <v>448</v>
      </c>
      <c r="C166" s="89">
        <v>0</v>
      </c>
      <c r="D166" s="91">
        <v>18050.310000000001</v>
      </c>
      <c r="E166" s="91">
        <v>0</v>
      </c>
      <c r="F166" s="89">
        <v>18050.310000000001</v>
      </c>
    </row>
    <row r="167" spans="1:6" x14ac:dyDescent="0.35">
      <c r="A167" s="92" t="s">
        <v>315</v>
      </c>
      <c r="B167" s="92" t="s">
        <v>98</v>
      </c>
      <c r="C167" s="89">
        <v>0</v>
      </c>
      <c r="D167" s="91">
        <v>103837.62</v>
      </c>
      <c r="E167" s="91">
        <v>66.930000000000007</v>
      </c>
      <c r="F167" s="89">
        <v>103770.69</v>
      </c>
    </row>
    <row r="168" spans="1:6" x14ac:dyDescent="0.35">
      <c r="A168" s="92" t="s">
        <v>316</v>
      </c>
      <c r="B168" s="92" t="s">
        <v>317</v>
      </c>
      <c r="C168" s="89">
        <v>0</v>
      </c>
      <c r="D168" s="91">
        <v>141667.39000000001</v>
      </c>
      <c r="E168" s="91">
        <v>89.23</v>
      </c>
      <c r="F168" s="89">
        <v>141578.16</v>
      </c>
    </row>
    <row r="169" spans="1:6" x14ac:dyDescent="0.35">
      <c r="A169" s="92" t="s">
        <v>318</v>
      </c>
      <c r="B169" s="92" t="s">
        <v>99</v>
      </c>
      <c r="C169" s="89">
        <v>0</v>
      </c>
      <c r="D169" s="91">
        <v>500500.13</v>
      </c>
      <c r="E169" s="91">
        <v>43601.06</v>
      </c>
      <c r="F169" s="89">
        <v>456899.07</v>
      </c>
    </row>
    <row r="170" spans="1:6" x14ac:dyDescent="0.35">
      <c r="A170" s="92" t="s">
        <v>319</v>
      </c>
      <c r="B170" s="92" t="s">
        <v>100</v>
      </c>
      <c r="C170" s="89">
        <v>0</v>
      </c>
      <c r="D170" s="91">
        <v>279976.67</v>
      </c>
      <c r="E170" s="91">
        <v>1693.49</v>
      </c>
      <c r="F170" s="89">
        <v>278283.18</v>
      </c>
    </row>
    <row r="171" spans="1:6" x14ac:dyDescent="0.35">
      <c r="A171" s="92" t="s">
        <v>320</v>
      </c>
      <c r="B171" s="92" t="s">
        <v>101</v>
      </c>
      <c r="C171" s="89">
        <v>0</v>
      </c>
      <c r="D171" s="91">
        <v>94498.31</v>
      </c>
      <c r="E171" s="91">
        <v>255.98</v>
      </c>
      <c r="F171" s="89">
        <v>94242.33</v>
      </c>
    </row>
    <row r="172" spans="1:6" x14ac:dyDescent="0.35">
      <c r="A172" s="92" t="s">
        <v>321</v>
      </c>
      <c r="B172" s="92" t="s">
        <v>102</v>
      </c>
      <c r="C172" s="89">
        <v>0</v>
      </c>
      <c r="D172" s="91">
        <v>11812.17</v>
      </c>
      <c r="E172" s="91">
        <v>32</v>
      </c>
      <c r="F172" s="89">
        <v>11780.17</v>
      </c>
    </row>
    <row r="173" spans="1:6" x14ac:dyDescent="0.35">
      <c r="A173" s="92" t="s">
        <v>641</v>
      </c>
      <c r="B173" s="92" t="s">
        <v>642</v>
      </c>
      <c r="C173" s="89">
        <v>0</v>
      </c>
      <c r="D173" s="91">
        <v>33575.17</v>
      </c>
      <c r="E173" s="91">
        <v>4236.93</v>
      </c>
      <c r="F173" s="89">
        <v>29338.240000000002</v>
      </c>
    </row>
    <row r="174" spans="1:6" x14ac:dyDescent="0.35">
      <c r="A174" s="92" t="s">
        <v>643</v>
      </c>
      <c r="B174" s="92" t="s">
        <v>644</v>
      </c>
      <c r="C174" s="89">
        <v>0</v>
      </c>
      <c r="D174" s="91">
        <v>11333.3</v>
      </c>
      <c r="E174" s="91">
        <v>1430.17</v>
      </c>
      <c r="F174" s="89">
        <v>9903.1299999999992</v>
      </c>
    </row>
    <row r="175" spans="1:6" x14ac:dyDescent="0.35">
      <c r="A175" s="92" t="s">
        <v>645</v>
      </c>
      <c r="B175" s="92" t="s">
        <v>646</v>
      </c>
      <c r="C175" s="89">
        <v>0</v>
      </c>
      <c r="D175" s="91">
        <v>1416.7</v>
      </c>
      <c r="E175" s="91">
        <v>178.79</v>
      </c>
      <c r="F175" s="89">
        <v>1237.9100000000001</v>
      </c>
    </row>
    <row r="176" spans="1:6" x14ac:dyDescent="0.35">
      <c r="A176" s="92" t="s">
        <v>647</v>
      </c>
      <c r="B176" s="92" t="s">
        <v>648</v>
      </c>
      <c r="C176" s="89">
        <v>0</v>
      </c>
      <c r="D176" s="91">
        <v>49203.11</v>
      </c>
      <c r="E176" s="91">
        <v>26428.34</v>
      </c>
      <c r="F176" s="89">
        <v>22774.77</v>
      </c>
    </row>
    <row r="177" spans="1:6" x14ac:dyDescent="0.35">
      <c r="A177" s="92" t="s">
        <v>649</v>
      </c>
      <c r="B177" s="92" t="s">
        <v>650</v>
      </c>
      <c r="C177" s="89">
        <v>0</v>
      </c>
      <c r="D177" s="91">
        <v>16608.62</v>
      </c>
      <c r="E177" s="91">
        <v>8306.98</v>
      </c>
      <c r="F177" s="89">
        <v>8301.64</v>
      </c>
    </row>
    <row r="178" spans="1:6" x14ac:dyDescent="0.35">
      <c r="A178" s="92" t="s">
        <v>651</v>
      </c>
      <c r="B178" s="92" t="s">
        <v>652</v>
      </c>
      <c r="C178" s="89">
        <v>0</v>
      </c>
      <c r="D178" s="91">
        <v>2076.08</v>
      </c>
      <c r="E178" s="91">
        <v>1038.3800000000001</v>
      </c>
      <c r="F178" s="89">
        <v>1037.7</v>
      </c>
    </row>
    <row r="179" spans="1:6" x14ac:dyDescent="0.35">
      <c r="A179" s="92" t="s">
        <v>322</v>
      </c>
      <c r="B179" s="92" t="s">
        <v>103</v>
      </c>
      <c r="C179" s="89">
        <v>0</v>
      </c>
      <c r="D179" s="91">
        <v>349370.68</v>
      </c>
      <c r="E179" s="91">
        <v>30308.86</v>
      </c>
      <c r="F179" s="89">
        <v>319061.82</v>
      </c>
    </row>
    <row r="180" spans="1:6" x14ac:dyDescent="0.35">
      <c r="A180" s="92" t="s">
        <v>323</v>
      </c>
      <c r="B180" s="92" t="s">
        <v>324</v>
      </c>
      <c r="C180" s="89">
        <v>0</v>
      </c>
      <c r="D180" s="91">
        <v>194958.38</v>
      </c>
      <c r="E180" s="91">
        <v>27222.31</v>
      </c>
      <c r="F180" s="89">
        <v>167736.07</v>
      </c>
    </row>
    <row r="181" spans="1:6" x14ac:dyDescent="0.35">
      <c r="A181" s="92" t="s">
        <v>325</v>
      </c>
      <c r="B181" s="92" t="s">
        <v>104</v>
      </c>
      <c r="C181" s="89">
        <v>0</v>
      </c>
      <c r="D181" s="91">
        <v>136686</v>
      </c>
      <c r="E181" s="91">
        <v>2733.72</v>
      </c>
      <c r="F181" s="89">
        <v>133952.28</v>
      </c>
    </row>
    <row r="182" spans="1:6" x14ac:dyDescent="0.35">
      <c r="A182" s="92" t="s">
        <v>326</v>
      </c>
      <c r="B182" s="92" t="s">
        <v>105</v>
      </c>
      <c r="C182" s="89">
        <v>0</v>
      </c>
      <c r="D182" s="91">
        <v>17726.3</v>
      </c>
      <c r="E182" s="91">
        <v>352.83</v>
      </c>
      <c r="F182" s="89">
        <v>17373.47</v>
      </c>
    </row>
    <row r="183" spans="1:6" x14ac:dyDescent="0.35">
      <c r="A183" s="92" t="s">
        <v>327</v>
      </c>
      <c r="B183" s="92" t="s">
        <v>106</v>
      </c>
      <c r="C183" s="89">
        <v>0</v>
      </c>
      <c r="D183" s="91">
        <v>1575294.72</v>
      </c>
      <c r="E183" s="91">
        <v>70635.86</v>
      </c>
      <c r="F183" s="89">
        <v>1504658.86</v>
      </c>
    </row>
    <row r="184" spans="1:6" x14ac:dyDescent="0.35">
      <c r="A184" s="92" t="s">
        <v>328</v>
      </c>
      <c r="B184" s="92" t="s">
        <v>107</v>
      </c>
      <c r="C184" s="89">
        <v>0</v>
      </c>
      <c r="D184" s="91">
        <v>595969.74</v>
      </c>
      <c r="E184" s="91">
        <v>400</v>
      </c>
      <c r="F184" s="89">
        <v>595569.74</v>
      </c>
    </row>
    <row r="185" spans="1:6" x14ac:dyDescent="0.35">
      <c r="A185" s="92" t="s">
        <v>329</v>
      </c>
      <c r="B185" s="92" t="s">
        <v>108</v>
      </c>
      <c r="C185" s="89">
        <v>0</v>
      </c>
      <c r="D185" s="91">
        <v>25683</v>
      </c>
      <c r="E185" s="91">
        <v>0</v>
      </c>
      <c r="F185" s="89">
        <v>25683</v>
      </c>
    </row>
    <row r="186" spans="1:6" x14ac:dyDescent="0.35">
      <c r="A186" s="92" t="s">
        <v>330</v>
      </c>
      <c r="B186" s="92" t="s">
        <v>109</v>
      </c>
      <c r="C186" s="89">
        <v>0</v>
      </c>
      <c r="D186" s="91">
        <v>25683</v>
      </c>
      <c r="E186" s="91">
        <v>0</v>
      </c>
      <c r="F186" s="89">
        <v>25683</v>
      </c>
    </row>
    <row r="187" spans="1:6" x14ac:dyDescent="0.35">
      <c r="A187" s="92" t="s">
        <v>331</v>
      </c>
      <c r="B187" s="92" t="s">
        <v>110</v>
      </c>
      <c r="C187" s="89">
        <v>0</v>
      </c>
      <c r="D187" s="91">
        <v>190750.27</v>
      </c>
      <c r="E187" s="91">
        <v>0</v>
      </c>
      <c r="F187" s="89">
        <v>190750.27</v>
      </c>
    </row>
    <row r="188" spans="1:6" x14ac:dyDescent="0.35">
      <c r="A188" s="92" t="s">
        <v>332</v>
      </c>
      <c r="B188" s="92" t="s">
        <v>111</v>
      </c>
      <c r="C188" s="89">
        <v>0</v>
      </c>
      <c r="D188" s="91">
        <v>124538.92</v>
      </c>
      <c r="E188" s="91">
        <v>0</v>
      </c>
      <c r="F188" s="89">
        <v>124538.92</v>
      </c>
    </row>
    <row r="189" spans="1:6" x14ac:dyDescent="0.35">
      <c r="A189" s="92" t="s">
        <v>653</v>
      </c>
      <c r="B189" s="92" t="s">
        <v>654</v>
      </c>
      <c r="C189" s="89">
        <v>0</v>
      </c>
      <c r="D189" s="91">
        <v>66211.350000000006</v>
      </c>
      <c r="E189" s="91">
        <v>0</v>
      </c>
      <c r="F189" s="89">
        <v>66211.350000000006</v>
      </c>
    </row>
    <row r="190" spans="1:6" x14ac:dyDescent="0.35">
      <c r="A190" s="92" t="s">
        <v>333</v>
      </c>
      <c r="B190" s="92" t="s">
        <v>112</v>
      </c>
      <c r="C190" s="89">
        <v>0</v>
      </c>
      <c r="D190" s="91">
        <v>34371.74</v>
      </c>
      <c r="E190" s="91">
        <v>0</v>
      </c>
      <c r="F190" s="89">
        <v>34371.74</v>
      </c>
    </row>
    <row r="191" spans="1:6" x14ac:dyDescent="0.35">
      <c r="A191" s="92" t="s">
        <v>334</v>
      </c>
      <c r="B191" s="92" t="s">
        <v>335</v>
      </c>
      <c r="C191" s="89">
        <v>0</v>
      </c>
      <c r="D191" s="91">
        <v>4919.59</v>
      </c>
      <c r="E191" s="91">
        <v>0</v>
      </c>
      <c r="F191" s="89">
        <v>4919.59</v>
      </c>
    </row>
    <row r="192" spans="1:6" x14ac:dyDescent="0.35">
      <c r="A192" s="92" t="s">
        <v>336</v>
      </c>
      <c r="B192" s="92" t="s">
        <v>337</v>
      </c>
      <c r="C192" s="89">
        <v>0</v>
      </c>
      <c r="D192" s="91">
        <v>28800</v>
      </c>
      <c r="E192" s="91">
        <v>0</v>
      </c>
      <c r="F192" s="89">
        <v>28800</v>
      </c>
    </row>
    <row r="193" spans="1:6" x14ac:dyDescent="0.35">
      <c r="A193" s="92" t="s">
        <v>338</v>
      </c>
      <c r="B193" s="92" t="s">
        <v>339</v>
      </c>
      <c r="C193" s="89">
        <v>0</v>
      </c>
      <c r="D193" s="91">
        <v>652.15</v>
      </c>
      <c r="E193" s="91">
        <v>0</v>
      </c>
      <c r="F193" s="89">
        <v>652.15</v>
      </c>
    </row>
    <row r="194" spans="1:6" x14ac:dyDescent="0.35">
      <c r="A194" s="92" t="s">
        <v>340</v>
      </c>
      <c r="B194" s="92" t="s">
        <v>113</v>
      </c>
      <c r="C194" s="89">
        <v>0</v>
      </c>
      <c r="D194" s="91">
        <v>105834.82</v>
      </c>
      <c r="E194" s="91">
        <v>0</v>
      </c>
      <c r="F194" s="89">
        <v>105834.82</v>
      </c>
    </row>
    <row r="195" spans="1:6" x14ac:dyDescent="0.35">
      <c r="A195" s="92" t="s">
        <v>341</v>
      </c>
      <c r="B195" s="92" t="s">
        <v>342</v>
      </c>
      <c r="C195" s="89">
        <v>0</v>
      </c>
      <c r="D195" s="91">
        <v>17727.2</v>
      </c>
      <c r="E195" s="91">
        <v>0</v>
      </c>
      <c r="F195" s="89">
        <v>17727.2</v>
      </c>
    </row>
    <row r="196" spans="1:6" x14ac:dyDescent="0.35">
      <c r="A196" s="92" t="s">
        <v>774</v>
      </c>
      <c r="B196" s="92" t="s">
        <v>775</v>
      </c>
      <c r="C196" s="89">
        <v>0</v>
      </c>
      <c r="D196" s="91">
        <v>18.899999999999999</v>
      </c>
      <c r="E196" s="91">
        <v>0</v>
      </c>
      <c r="F196" s="89">
        <v>18.899999999999999</v>
      </c>
    </row>
    <row r="197" spans="1:6" x14ac:dyDescent="0.35">
      <c r="A197" s="92" t="s">
        <v>411</v>
      </c>
      <c r="B197" s="92" t="s">
        <v>412</v>
      </c>
      <c r="C197" s="89">
        <v>0</v>
      </c>
      <c r="D197" s="91">
        <v>365.78</v>
      </c>
      <c r="E197" s="91">
        <v>0</v>
      </c>
      <c r="F197" s="89">
        <v>365.78</v>
      </c>
    </row>
    <row r="198" spans="1:6" x14ac:dyDescent="0.35">
      <c r="A198" s="92" t="s">
        <v>455</v>
      </c>
      <c r="B198" s="92" t="s">
        <v>456</v>
      </c>
      <c r="C198" s="89">
        <v>0</v>
      </c>
      <c r="D198" s="91">
        <v>630.29999999999995</v>
      </c>
      <c r="E198" s="91">
        <v>0</v>
      </c>
      <c r="F198" s="89">
        <v>630.29999999999995</v>
      </c>
    </row>
    <row r="199" spans="1:6" x14ac:dyDescent="0.35">
      <c r="A199" s="92" t="s">
        <v>343</v>
      </c>
      <c r="B199" s="92" t="s">
        <v>344</v>
      </c>
      <c r="C199" s="89">
        <v>0</v>
      </c>
      <c r="D199" s="91">
        <v>74354.179999999993</v>
      </c>
      <c r="E199" s="91">
        <v>0</v>
      </c>
      <c r="F199" s="89">
        <v>74354.179999999993</v>
      </c>
    </row>
    <row r="200" spans="1:6" x14ac:dyDescent="0.35">
      <c r="A200" s="92" t="s">
        <v>712</v>
      </c>
      <c r="B200" s="92" t="s">
        <v>713</v>
      </c>
      <c r="C200" s="89">
        <v>0</v>
      </c>
      <c r="D200" s="91">
        <v>10106.6</v>
      </c>
      <c r="E200" s="91">
        <v>0</v>
      </c>
      <c r="F200" s="89">
        <v>10106.6</v>
      </c>
    </row>
    <row r="201" spans="1:6" x14ac:dyDescent="0.35">
      <c r="A201" s="92" t="s">
        <v>655</v>
      </c>
      <c r="B201" s="92" t="s">
        <v>656</v>
      </c>
      <c r="C201" s="89">
        <v>0</v>
      </c>
      <c r="D201" s="91">
        <v>2455</v>
      </c>
      <c r="E201" s="91">
        <v>0</v>
      </c>
      <c r="F201" s="89">
        <v>2455</v>
      </c>
    </row>
    <row r="202" spans="1:6" x14ac:dyDescent="0.35">
      <c r="A202" s="92" t="s">
        <v>657</v>
      </c>
      <c r="B202" s="92" t="s">
        <v>658</v>
      </c>
      <c r="C202" s="89">
        <v>0</v>
      </c>
      <c r="D202" s="91">
        <v>176.86</v>
      </c>
      <c r="E202" s="91">
        <v>0</v>
      </c>
      <c r="F202" s="89">
        <v>176.86</v>
      </c>
    </row>
    <row r="203" spans="1:6" x14ac:dyDescent="0.35">
      <c r="A203" s="92" t="s">
        <v>469</v>
      </c>
      <c r="B203" s="92" t="s">
        <v>470</v>
      </c>
      <c r="C203" s="89">
        <v>0</v>
      </c>
      <c r="D203" s="91">
        <v>1822.43</v>
      </c>
      <c r="E203" s="91">
        <v>0</v>
      </c>
      <c r="F203" s="89">
        <v>1822.43</v>
      </c>
    </row>
    <row r="204" spans="1:6" x14ac:dyDescent="0.35">
      <c r="A204" s="92" t="s">
        <v>471</v>
      </c>
      <c r="B204" s="92" t="s">
        <v>472</v>
      </c>
      <c r="C204" s="89">
        <v>0</v>
      </c>
      <c r="D204" s="91">
        <v>1822.43</v>
      </c>
      <c r="E204" s="91">
        <v>0</v>
      </c>
      <c r="F204" s="89">
        <v>1822.43</v>
      </c>
    </row>
    <row r="205" spans="1:6" x14ac:dyDescent="0.35">
      <c r="A205" s="92" t="s">
        <v>345</v>
      </c>
      <c r="B205" s="92" t="s">
        <v>114</v>
      </c>
      <c r="C205" s="89">
        <v>0</v>
      </c>
      <c r="D205" s="91">
        <v>105894.19</v>
      </c>
      <c r="E205" s="91">
        <v>0</v>
      </c>
      <c r="F205" s="89">
        <v>105894.19</v>
      </c>
    </row>
    <row r="206" spans="1:6" x14ac:dyDescent="0.35">
      <c r="A206" s="92" t="s">
        <v>473</v>
      </c>
      <c r="B206" s="92" t="s">
        <v>474</v>
      </c>
      <c r="C206" s="89">
        <v>0</v>
      </c>
      <c r="D206" s="91">
        <v>38242.68</v>
      </c>
      <c r="E206" s="91">
        <v>0</v>
      </c>
      <c r="F206" s="89">
        <v>38242.68</v>
      </c>
    </row>
    <row r="207" spans="1:6" x14ac:dyDescent="0.35">
      <c r="A207" s="92" t="s">
        <v>346</v>
      </c>
      <c r="B207" s="92" t="s">
        <v>115</v>
      </c>
      <c r="C207" s="89">
        <v>0</v>
      </c>
      <c r="D207" s="91">
        <v>65946.509999999995</v>
      </c>
      <c r="E207" s="91">
        <v>0</v>
      </c>
      <c r="F207" s="89">
        <v>65946.509999999995</v>
      </c>
    </row>
    <row r="208" spans="1:6" x14ac:dyDescent="0.35">
      <c r="A208" s="92" t="s">
        <v>347</v>
      </c>
      <c r="B208" s="92" t="s">
        <v>116</v>
      </c>
      <c r="C208" s="89">
        <v>0</v>
      </c>
      <c r="D208" s="91">
        <v>609</v>
      </c>
      <c r="E208" s="91">
        <v>0</v>
      </c>
      <c r="F208" s="89">
        <v>609</v>
      </c>
    </row>
    <row r="209" spans="1:6" x14ac:dyDescent="0.35">
      <c r="A209" s="92" t="s">
        <v>449</v>
      </c>
      <c r="B209" s="92" t="s">
        <v>450</v>
      </c>
      <c r="C209" s="89">
        <v>0</v>
      </c>
      <c r="D209" s="91">
        <v>1096</v>
      </c>
      <c r="E209" s="91">
        <v>0</v>
      </c>
      <c r="F209" s="89">
        <v>1096</v>
      </c>
    </row>
    <row r="210" spans="1:6" x14ac:dyDescent="0.35">
      <c r="A210" s="92" t="s">
        <v>348</v>
      </c>
      <c r="B210" s="92" t="s">
        <v>349</v>
      </c>
      <c r="C210" s="89">
        <v>0</v>
      </c>
      <c r="D210" s="91">
        <v>131613.29</v>
      </c>
      <c r="E210" s="91">
        <v>400</v>
      </c>
      <c r="F210" s="89">
        <v>131213.29</v>
      </c>
    </row>
    <row r="211" spans="1:6" x14ac:dyDescent="0.35">
      <c r="A211" s="92" t="s">
        <v>350</v>
      </c>
      <c r="B211" s="92" t="s">
        <v>117</v>
      </c>
      <c r="C211" s="89">
        <v>0</v>
      </c>
      <c r="D211" s="91">
        <v>120900</v>
      </c>
      <c r="E211" s="91">
        <v>400</v>
      </c>
      <c r="F211" s="89">
        <v>120500</v>
      </c>
    </row>
    <row r="212" spans="1:6" x14ac:dyDescent="0.35">
      <c r="A212" s="92" t="s">
        <v>659</v>
      </c>
      <c r="B212" s="92" t="s">
        <v>660</v>
      </c>
      <c r="C212" s="89">
        <v>0</v>
      </c>
      <c r="D212" s="91">
        <v>10713.29</v>
      </c>
      <c r="E212" s="91">
        <v>0</v>
      </c>
      <c r="F212" s="89">
        <v>10713.29</v>
      </c>
    </row>
    <row r="213" spans="1:6" x14ac:dyDescent="0.35">
      <c r="A213" s="92" t="s">
        <v>351</v>
      </c>
      <c r="B213" s="92" t="s">
        <v>352</v>
      </c>
      <c r="C213" s="89">
        <v>0</v>
      </c>
      <c r="D213" s="91">
        <v>305037.26</v>
      </c>
      <c r="E213" s="91">
        <v>0</v>
      </c>
      <c r="F213" s="89">
        <v>305037.26</v>
      </c>
    </row>
    <row r="214" spans="1:6" x14ac:dyDescent="0.35">
      <c r="A214" s="92" t="s">
        <v>353</v>
      </c>
      <c r="B214" s="92" t="s">
        <v>118</v>
      </c>
      <c r="C214" s="89">
        <v>0</v>
      </c>
      <c r="D214" s="91">
        <v>156558.99</v>
      </c>
      <c r="E214" s="91">
        <v>0</v>
      </c>
      <c r="F214" s="89">
        <v>156558.99</v>
      </c>
    </row>
    <row r="215" spans="1:6" x14ac:dyDescent="0.35">
      <c r="A215" s="92" t="s">
        <v>354</v>
      </c>
      <c r="B215" s="92" t="s">
        <v>355</v>
      </c>
      <c r="C215" s="89">
        <v>0</v>
      </c>
      <c r="D215" s="91">
        <v>7882.99</v>
      </c>
      <c r="E215" s="91">
        <v>0</v>
      </c>
      <c r="F215" s="89">
        <v>7882.99</v>
      </c>
    </row>
    <row r="216" spans="1:6" x14ac:dyDescent="0.35">
      <c r="A216" s="92" t="s">
        <v>661</v>
      </c>
      <c r="B216" s="92" t="s">
        <v>662</v>
      </c>
      <c r="C216" s="89">
        <v>0</v>
      </c>
      <c r="D216" s="91">
        <v>17000</v>
      </c>
      <c r="E216" s="91">
        <v>0</v>
      </c>
      <c r="F216" s="89">
        <v>17000</v>
      </c>
    </row>
    <row r="217" spans="1:6" x14ac:dyDescent="0.35">
      <c r="A217" s="92" t="s">
        <v>663</v>
      </c>
      <c r="B217" s="92" t="s">
        <v>664</v>
      </c>
      <c r="C217" s="89">
        <v>0</v>
      </c>
      <c r="D217" s="91">
        <v>102811</v>
      </c>
      <c r="E217" s="91">
        <v>0</v>
      </c>
      <c r="F217" s="89">
        <v>102811</v>
      </c>
    </row>
    <row r="218" spans="1:6" x14ac:dyDescent="0.35">
      <c r="A218" s="92" t="s">
        <v>665</v>
      </c>
      <c r="B218" s="92" t="s">
        <v>666</v>
      </c>
      <c r="C218" s="89">
        <v>0</v>
      </c>
      <c r="D218" s="91">
        <v>4415</v>
      </c>
      <c r="E218" s="91">
        <v>0</v>
      </c>
      <c r="F218" s="89">
        <v>4415</v>
      </c>
    </row>
    <row r="219" spans="1:6" x14ac:dyDescent="0.35">
      <c r="A219" s="92" t="s">
        <v>457</v>
      </c>
      <c r="B219" s="92" t="s">
        <v>458</v>
      </c>
      <c r="C219" s="89">
        <v>0</v>
      </c>
      <c r="D219" s="91">
        <v>24450</v>
      </c>
      <c r="E219" s="91">
        <v>0</v>
      </c>
      <c r="F219" s="89">
        <v>24450</v>
      </c>
    </row>
    <row r="220" spans="1:6" x14ac:dyDescent="0.35">
      <c r="A220" s="92" t="s">
        <v>784</v>
      </c>
      <c r="B220" s="92" t="s">
        <v>785</v>
      </c>
      <c r="C220" s="89">
        <v>0</v>
      </c>
      <c r="D220" s="91">
        <v>956.25</v>
      </c>
      <c r="E220" s="91">
        <v>0</v>
      </c>
      <c r="F220" s="89">
        <v>956.25</v>
      </c>
    </row>
    <row r="221" spans="1:6" x14ac:dyDescent="0.35">
      <c r="A221" s="92" t="s">
        <v>786</v>
      </c>
      <c r="B221" s="92" t="s">
        <v>787</v>
      </c>
      <c r="C221" s="89">
        <v>0</v>
      </c>
      <c r="D221" s="91">
        <v>956.25</v>
      </c>
      <c r="E221" s="91">
        <v>0</v>
      </c>
      <c r="F221" s="89">
        <v>956.25</v>
      </c>
    </row>
    <row r="222" spans="1:6" x14ac:dyDescent="0.35">
      <c r="A222" s="92" t="s">
        <v>475</v>
      </c>
      <c r="B222" s="92" t="s">
        <v>476</v>
      </c>
      <c r="C222" s="89">
        <v>0</v>
      </c>
      <c r="D222" s="91">
        <v>50896.12</v>
      </c>
      <c r="E222" s="91">
        <v>0</v>
      </c>
      <c r="F222" s="89">
        <v>50896.12</v>
      </c>
    </row>
    <row r="223" spans="1:6" x14ac:dyDescent="0.35">
      <c r="A223" s="92" t="s">
        <v>477</v>
      </c>
      <c r="B223" s="92" t="s">
        <v>478</v>
      </c>
      <c r="C223" s="89">
        <v>0</v>
      </c>
      <c r="D223" s="91">
        <v>12454.15</v>
      </c>
      <c r="E223" s="91">
        <v>0</v>
      </c>
      <c r="F223" s="89">
        <v>12454.15</v>
      </c>
    </row>
    <row r="224" spans="1:6" x14ac:dyDescent="0.35">
      <c r="A224" s="92" t="s">
        <v>479</v>
      </c>
      <c r="B224" s="92" t="s">
        <v>480</v>
      </c>
      <c r="C224" s="89">
        <v>0</v>
      </c>
      <c r="D224" s="91">
        <v>17834.47</v>
      </c>
      <c r="E224" s="91">
        <v>0</v>
      </c>
      <c r="F224" s="89">
        <v>17834.47</v>
      </c>
    </row>
    <row r="225" spans="1:6" x14ac:dyDescent="0.35">
      <c r="A225" s="92" t="s">
        <v>667</v>
      </c>
      <c r="B225" s="92" t="s">
        <v>668</v>
      </c>
      <c r="C225" s="89">
        <v>0</v>
      </c>
      <c r="D225" s="91">
        <v>16170</v>
      </c>
      <c r="E225" s="91">
        <v>0</v>
      </c>
      <c r="F225" s="89">
        <v>16170</v>
      </c>
    </row>
    <row r="226" spans="1:6" x14ac:dyDescent="0.35">
      <c r="A226" s="92" t="s">
        <v>759</v>
      </c>
      <c r="B226" s="92" t="s">
        <v>760</v>
      </c>
      <c r="C226" s="89">
        <v>0</v>
      </c>
      <c r="D226" s="91">
        <v>4437.5</v>
      </c>
      <c r="E226" s="91">
        <v>0</v>
      </c>
      <c r="F226" s="89">
        <v>4437.5</v>
      </c>
    </row>
    <row r="227" spans="1:6" x14ac:dyDescent="0.35">
      <c r="A227" s="92" t="s">
        <v>356</v>
      </c>
      <c r="B227" s="92" t="s">
        <v>119</v>
      </c>
      <c r="C227" s="89">
        <v>0</v>
      </c>
      <c r="D227" s="91">
        <v>56991.5</v>
      </c>
      <c r="E227" s="91">
        <v>0</v>
      </c>
      <c r="F227" s="89">
        <v>56991.5</v>
      </c>
    </row>
    <row r="228" spans="1:6" x14ac:dyDescent="0.35">
      <c r="A228" s="92" t="s">
        <v>357</v>
      </c>
      <c r="B228" s="92" t="s">
        <v>358</v>
      </c>
      <c r="C228" s="89">
        <v>0</v>
      </c>
      <c r="D228" s="91">
        <v>14466</v>
      </c>
      <c r="E228" s="91">
        <v>0</v>
      </c>
      <c r="F228" s="89">
        <v>14466</v>
      </c>
    </row>
    <row r="229" spans="1:6" x14ac:dyDescent="0.35">
      <c r="A229" s="92" t="s">
        <v>788</v>
      </c>
      <c r="B229" s="92" t="s">
        <v>789</v>
      </c>
      <c r="C229" s="89">
        <v>0</v>
      </c>
      <c r="D229" s="91">
        <v>1200</v>
      </c>
      <c r="E229" s="91">
        <v>0</v>
      </c>
      <c r="F229" s="89">
        <v>1200</v>
      </c>
    </row>
    <row r="230" spans="1:6" x14ac:dyDescent="0.35">
      <c r="A230" s="92" t="s">
        <v>451</v>
      </c>
      <c r="B230" s="92" t="s">
        <v>452</v>
      </c>
      <c r="C230" s="89">
        <v>0</v>
      </c>
      <c r="D230" s="91">
        <v>1650</v>
      </c>
      <c r="E230" s="91">
        <v>0</v>
      </c>
      <c r="F230" s="89">
        <v>1650</v>
      </c>
    </row>
    <row r="231" spans="1:6" x14ac:dyDescent="0.35">
      <c r="A231" s="92" t="s">
        <v>359</v>
      </c>
      <c r="B231" s="92" t="s">
        <v>120</v>
      </c>
      <c r="C231" s="89">
        <v>0</v>
      </c>
      <c r="D231" s="91">
        <v>39675.5</v>
      </c>
      <c r="E231" s="91">
        <v>0</v>
      </c>
      <c r="F231" s="89">
        <v>39675.5</v>
      </c>
    </row>
    <row r="232" spans="1:6" x14ac:dyDescent="0.35">
      <c r="A232" s="92" t="s">
        <v>718</v>
      </c>
      <c r="B232" s="92" t="s">
        <v>719</v>
      </c>
      <c r="C232" s="89">
        <v>0</v>
      </c>
      <c r="D232" s="91">
        <v>6000</v>
      </c>
      <c r="E232" s="91">
        <v>0</v>
      </c>
      <c r="F232" s="89">
        <v>6000</v>
      </c>
    </row>
    <row r="233" spans="1:6" x14ac:dyDescent="0.35">
      <c r="A233" s="92" t="s">
        <v>720</v>
      </c>
      <c r="B233" s="92" t="s">
        <v>721</v>
      </c>
      <c r="C233" s="89">
        <v>0</v>
      </c>
      <c r="D233" s="91">
        <v>6000</v>
      </c>
      <c r="E233" s="91">
        <v>0</v>
      </c>
      <c r="F233" s="89">
        <v>6000</v>
      </c>
    </row>
    <row r="234" spans="1:6" x14ac:dyDescent="0.35">
      <c r="A234" s="92" t="s">
        <v>413</v>
      </c>
      <c r="B234" s="92" t="s">
        <v>414</v>
      </c>
      <c r="C234" s="89">
        <v>0</v>
      </c>
      <c r="D234" s="91">
        <v>33634.400000000001</v>
      </c>
      <c r="E234" s="91">
        <v>0</v>
      </c>
      <c r="F234" s="89">
        <v>33634.400000000001</v>
      </c>
    </row>
    <row r="235" spans="1:6" x14ac:dyDescent="0.35">
      <c r="A235" s="92" t="s">
        <v>776</v>
      </c>
      <c r="B235" s="92" t="s">
        <v>777</v>
      </c>
      <c r="C235" s="89">
        <v>0</v>
      </c>
      <c r="D235" s="91">
        <v>5844.4</v>
      </c>
      <c r="E235" s="91">
        <v>0</v>
      </c>
      <c r="F235" s="89">
        <v>5844.4</v>
      </c>
    </row>
    <row r="236" spans="1:6" x14ac:dyDescent="0.35">
      <c r="A236" s="92" t="s">
        <v>445</v>
      </c>
      <c r="B236" s="92" t="s">
        <v>446</v>
      </c>
      <c r="C236" s="89">
        <v>0</v>
      </c>
      <c r="D236" s="91">
        <v>27790</v>
      </c>
      <c r="E236" s="91">
        <v>0</v>
      </c>
      <c r="F236" s="89">
        <v>27790</v>
      </c>
    </row>
    <row r="237" spans="1:6" x14ac:dyDescent="0.35">
      <c r="A237" s="92" t="s">
        <v>360</v>
      </c>
      <c r="B237" s="92" t="s">
        <v>121</v>
      </c>
      <c r="C237" s="89">
        <v>0</v>
      </c>
      <c r="D237" s="91">
        <v>522273.92</v>
      </c>
      <c r="E237" s="91">
        <v>2255</v>
      </c>
      <c r="F237" s="89">
        <v>520018.92</v>
      </c>
    </row>
    <row r="238" spans="1:6" x14ac:dyDescent="0.35">
      <c r="A238" s="92" t="s">
        <v>415</v>
      </c>
      <c r="B238" s="92" t="s">
        <v>416</v>
      </c>
      <c r="C238" s="89">
        <v>0</v>
      </c>
      <c r="D238" s="91">
        <v>20870</v>
      </c>
      <c r="E238" s="91">
        <v>0</v>
      </c>
      <c r="F238" s="89">
        <v>20870</v>
      </c>
    </row>
    <row r="239" spans="1:6" x14ac:dyDescent="0.35">
      <c r="A239" s="92" t="s">
        <v>417</v>
      </c>
      <c r="B239" s="92" t="s">
        <v>418</v>
      </c>
      <c r="C239" s="89">
        <v>0</v>
      </c>
      <c r="D239" s="91">
        <v>20870</v>
      </c>
      <c r="E239" s="91">
        <v>0</v>
      </c>
      <c r="F239" s="89">
        <v>20870</v>
      </c>
    </row>
    <row r="240" spans="1:6" x14ac:dyDescent="0.35">
      <c r="A240" s="92" t="s">
        <v>361</v>
      </c>
      <c r="B240" s="92" t="s">
        <v>122</v>
      </c>
      <c r="C240" s="89">
        <v>0</v>
      </c>
      <c r="D240" s="91">
        <v>439705.01</v>
      </c>
      <c r="E240" s="91">
        <v>0</v>
      </c>
      <c r="F240" s="89">
        <v>439705.01</v>
      </c>
    </row>
    <row r="241" spans="1:6" x14ac:dyDescent="0.35">
      <c r="A241" s="92" t="s">
        <v>362</v>
      </c>
      <c r="B241" s="92" t="s">
        <v>123</v>
      </c>
      <c r="C241" s="89">
        <v>0</v>
      </c>
      <c r="D241" s="91">
        <v>30496.36</v>
      </c>
      <c r="E241" s="91">
        <v>0</v>
      </c>
      <c r="F241" s="89">
        <v>30496.36</v>
      </c>
    </row>
    <row r="242" spans="1:6" x14ac:dyDescent="0.35">
      <c r="A242" s="92" t="s">
        <v>669</v>
      </c>
      <c r="B242" s="92" t="s">
        <v>670</v>
      </c>
      <c r="C242" s="89">
        <v>0</v>
      </c>
      <c r="D242" s="91">
        <v>5722</v>
      </c>
      <c r="E242" s="91">
        <v>0</v>
      </c>
      <c r="F242" s="89">
        <v>5722</v>
      </c>
    </row>
    <row r="243" spans="1:6" x14ac:dyDescent="0.35">
      <c r="A243" s="92" t="s">
        <v>671</v>
      </c>
      <c r="B243" s="92" t="s">
        <v>672</v>
      </c>
      <c r="C243" s="89">
        <v>0</v>
      </c>
      <c r="D243" s="91">
        <v>2750</v>
      </c>
      <c r="E243" s="91">
        <v>0</v>
      </c>
      <c r="F243" s="89">
        <v>2750</v>
      </c>
    </row>
    <row r="244" spans="1:6" x14ac:dyDescent="0.35">
      <c r="A244" s="92" t="s">
        <v>363</v>
      </c>
      <c r="B244" s="92" t="s">
        <v>124</v>
      </c>
      <c r="C244" s="89">
        <v>0</v>
      </c>
      <c r="D244" s="91">
        <v>384076.41</v>
      </c>
      <c r="E244" s="91">
        <v>0</v>
      </c>
      <c r="F244" s="89">
        <v>384076.41</v>
      </c>
    </row>
    <row r="245" spans="1:6" x14ac:dyDescent="0.35">
      <c r="A245" s="92" t="s">
        <v>673</v>
      </c>
      <c r="B245" s="92" t="s">
        <v>674</v>
      </c>
      <c r="C245" s="89">
        <v>0</v>
      </c>
      <c r="D245" s="91">
        <v>13375</v>
      </c>
      <c r="E245" s="91">
        <v>0</v>
      </c>
      <c r="F245" s="89">
        <v>13375</v>
      </c>
    </row>
    <row r="246" spans="1:6" x14ac:dyDescent="0.35">
      <c r="A246" s="92" t="s">
        <v>675</v>
      </c>
      <c r="B246" s="92" t="s">
        <v>676</v>
      </c>
      <c r="C246" s="89">
        <v>0</v>
      </c>
      <c r="D246" s="91">
        <v>3285.24</v>
      </c>
      <c r="E246" s="91">
        <v>0</v>
      </c>
      <c r="F246" s="89">
        <v>3285.24</v>
      </c>
    </row>
    <row r="247" spans="1:6" x14ac:dyDescent="0.35">
      <c r="A247" s="92" t="s">
        <v>364</v>
      </c>
      <c r="B247" s="92" t="s">
        <v>125</v>
      </c>
      <c r="C247" s="89">
        <v>0</v>
      </c>
      <c r="D247" s="91">
        <v>5466.44</v>
      </c>
      <c r="E247" s="91">
        <v>2255</v>
      </c>
      <c r="F247" s="89">
        <v>3211.44</v>
      </c>
    </row>
    <row r="248" spans="1:6" x14ac:dyDescent="0.35">
      <c r="A248" s="92" t="s">
        <v>481</v>
      </c>
      <c r="B248" s="92" t="s">
        <v>482</v>
      </c>
      <c r="C248" s="89">
        <v>0</v>
      </c>
      <c r="D248" s="91">
        <v>171.75</v>
      </c>
      <c r="E248" s="91">
        <v>0</v>
      </c>
      <c r="F248" s="89">
        <v>171.75</v>
      </c>
    </row>
    <row r="249" spans="1:6" x14ac:dyDescent="0.35">
      <c r="A249" s="92" t="s">
        <v>453</v>
      </c>
      <c r="B249" s="92" t="s">
        <v>454</v>
      </c>
      <c r="C249" s="89">
        <v>0</v>
      </c>
      <c r="D249" s="91">
        <v>50</v>
      </c>
      <c r="E249" s="91">
        <v>0</v>
      </c>
      <c r="F249" s="89">
        <v>50</v>
      </c>
    </row>
    <row r="250" spans="1:6" x14ac:dyDescent="0.35">
      <c r="A250" s="92" t="s">
        <v>419</v>
      </c>
      <c r="B250" s="92" t="s">
        <v>420</v>
      </c>
      <c r="C250" s="89">
        <v>0</v>
      </c>
      <c r="D250" s="91">
        <v>135</v>
      </c>
      <c r="E250" s="91">
        <v>0</v>
      </c>
      <c r="F250" s="89">
        <v>135</v>
      </c>
    </row>
    <row r="251" spans="1:6" x14ac:dyDescent="0.35">
      <c r="A251" s="92" t="s">
        <v>365</v>
      </c>
      <c r="B251" s="92" t="s">
        <v>126</v>
      </c>
      <c r="C251" s="89">
        <v>0</v>
      </c>
      <c r="D251" s="91">
        <v>5109.6899999999996</v>
      </c>
      <c r="E251" s="91">
        <v>2255</v>
      </c>
      <c r="F251" s="89">
        <v>2854.69</v>
      </c>
    </row>
    <row r="252" spans="1:6" x14ac:dyDescent="0.35">
      <c r="A252" s="92" t="s">
        <v>366</v>
      </c>
      <c r="B252" s="92" t="s">
        <v>127</v>
      </c>
      <c r="C252" s="89">
        <v>0</v>
      </c>
      <c r="D252" s="91">
        <v>16833.599999999999</v>
      </c>
      <c r="E252" s="91">
        <v>0</v>
      </c>
      <c r="F252" s="89">
        <v>16833.599999999999</v>
      </c>
    </row>
    <row r="253" spans="1:6" x14ac:dyDescent="0.35">
      <c r="A253" s="92" t="s">
        <v>677</v>
      </c>
      <c r="B253" s="92" t="s">
        <v>678</v>
      </c>
      <c r="C253" s="89">
        <v>0</v>
      </c>
      <c r="D253" s="91">
        <v>1135</v>
      </c>
      <c r="E253" s="91">
        <v>0</v>
      </c>
      <c r="F253" s="89">
        <v>1135</v>
      </c>
    </row>
    <row r="254" spans="1:6" x14ac:dyDescent="0.35">
      <c r="A254" s="92" t="s">
        <v>367</v>
      </c>
      <c r="B254" s="92" t="s">
        <v>368</v>
      </c>
      <c r="C254" s="89">
        <v>0</v>
      </c>
      <c r="D254" s="91">
        <v>9600</v>
      </c>
      <c r="E254" s="91">
        <v>0</v>
      </c>
      <c r="F254" s="89">
        <v>9600</v>
      </c>
    </row>
    <row r="255" spans="1:6" x14ac:dyDescent="0.35">
      <c r="A255" s="92" t="s">
        <v>483</v>
      </c>
      <c r="B255" s="92" t="s">
        <v>484</v>
      </c>
      <c r="C255" s="89">
        <v>0</v>
      </c>
      <c r="D255" s="91">
        <v>2302</v>
      </c>
      <c r="E255" s="91">
        <v>0</v>
      </c>
      <c r="F255" s="89">
        <v>2302</v>
      </c>
    </row>
    <row r="256" spans="1:6" x14ac:dyDescent="0.35">
      <c r="A256" s="92" t="s">
        <v>369</v>
      </c>
      <c r="B256" s="92" t="s">
        <v>370</v>
      </c>
      <c r="C256" s="89">
        <v>0</v>
      </c>
      <c r="D256" s="91">
        <v>950</v>
      </c>
      <c r="E256" s="91">
        <v>0</v>
      </c>
      <c r="F256" s="89">
        <v>950</v>
      </c>
    </row>
    <row r="257" spans="1:6" x14ac:dyDescent="0.35">
      <c r="A257" s="92" t="s">
        <v>679</v>
      </c>
      <c r="B257" s="92" t="s">
        <v>680</v>
      </c>
      <c r="C257" s="89">
        <v>0</v>
      </c>
      <c r="D257" s="91">
        <v>66</v>
      </c>
      <c r="E257" s="91">
        <v>0</v>
      </c>
      <c r="F257" s="89">
        <v>66</v>
      </c>
    </row>
    <row r="258" spans="1:6" x14ac:dyDescent="0.35">
      <c r="A258" s="92" t="s">
        <v>681</v>
      </c>
      <c r="B258" s="92" t="s">
        <v>584</v>
      </c>
      <c r="C258" s="89">
        <v>0</v>
      </c>
      <c r="D258" s="91">
        <v>860.6</v>
      </c>
      <c r="E258" s="91">
        <v>0</v>
      </c>
      <c r="F258" s="89">
        <v>860.6</v>
      </c>
    </row>
    <row r="259" spans="1:6" x14ac:dyDescent="0.35">
      <c r="A259" s="92" t="s">
        <v>682</v>
      </c>
      <c r="B259" s="92" t="s">
        <v>683</v>
      </c>
      <c r="C259" s="89">
        <v>0</v>
      </c>
      <c r="D259" s="91">
        <v>1800</v>
      </c>
      <c r="E259" s="91">
        <v>0</v>
      </c>
      <c r="F259" s="89">
        <v>1800</v>
      </c>
    </row>
    <row r="260" spans="1:6" x14ac:dyDescent="0.35">
      <c r="A260" s="92" t="s">
        <v>714</v>
      </c>
      <c r="B260" s="92" t="s">
        <v>715</v>
      </c>
      <c r="C260" s="89">
        <v>0</v>
      </c>
      <c r="D260" s="91">
        <v>120</v>
      </c>
      <c r="E260" s="91">
        <v>0</v>
      </c>
      <c r="F260" s="89">
        <v>120</v>
      </c>
    </row>
    <row r="261" spans="1:6" x14ac:dyDescent="0.35">
      <c r="A261" s="92" t="s">
        <v>459</v>
      </c>
      <c r="B261" s="92" t="s">
        <v>460</v>
      </c>
      <c r="C261" s="89">
        <v>0</v>
      </c>
      <c r="D261" s="91">
        <v>17466.900000000001</v>
      </c>
      <c r="E261" s="91">
        <v>0</v>
      </c>
      <c r="F261" s="89">
        <v>17466.900000000001</v>
      </c>
    </row>
    <row r="262" spans="1:6" x14ac:dyDescent="0.35">
      <c r="A262" s="92" t="s">
        <v>461</v>
      </c>
      <c r="B262" s="92" t="s">
        <v>462</v>
      </c>
      <c r="C262" s="89">
        <v>0</v>
      </c>
      <c r="D262" s="91">
        <v>17466.900000000001</v>
      </c>
      <c r="E262" s="91">
        <v>0</v>
      </c>
      <c r="F262" s="89">
        <v>17466.900000000001</v>
      </c>
    </row>
    <row r="263" spans="1:6" x14ac:dyDescent="0.35">
      <c r="A263" s="92" t="s">
        <v>371</v>
      </c>
      <c r="B263" s="92" t="s">
        <v>128</v>
      </c>
      <c r="C263" s="89">
        <v>0</v>
      </c>
      <c r="D263" s="91">
        <v>5619.83</v>
      </c>
      <c r="E263" s="91">
        <v>0</v>
      </c>
      <c r="F263" s="89">
        <v>5619.83</v>
      </c>
    </row>
    <row r="264" spans="1:6" x14ac:dyDescent="0.35">
      <c r="A264" s="92" t="s">
        <v>372</v>
      </c>
      <c r="B264" s="92" t="s">
        <v>129</v>
      </c>
      <c r="C264" s="89">
        <v>0</v>
      </c>
      <c r="D264" s="91">
        <v>612.33000000000004</v>
      </c>
      <c r="E264" s="91">
        <v>0</v>
      </c>
      <c r="F264" s="89">
        <v>612.33000000000004</v>
      </c>
    </row>
    <row r="265" spans="1:6" x14ac:dyDescent="0.35">
      <c r="A265" s="92" t="s">
        <v>421</v>
      </c>
      <c r="B265" s="92" t="s">
        <v>422</v>
      </c>
      <c r="C265" s="89">
        <v>0</v>
      </c>
      <c r="D265" s="91">
        <v>17.5</v>
      </c>
      <c r="E265" s="91">
        <v>0</v>
      </c>
      <c r="F265" s="89">
        <v>17.5</v>
      </c>
    </row>
    <row r="266" spans="1:6" x14ac:dyDescent="0.35">
      <c r="A266" s="92" t="s">
        <v>684</v>
      </c>
      <c r="B266" s="92" t="s">
        <v>685</v>
      </c>
      <c r="C266" s="89">
        <v>0</v>
      </c>
      <c r="D266" s="91">
        <v>2320</v>
      </c>
      <c r="E266" s="91">
        <v>0</v>
      </c>
      <c r="F266" s="89">
        <v>2320</v>
      </c>
    </row>
    <row r="267" spans="1:6" x14ac:dyDescent="0.35">
      <c r="A267" s="92" t="s">
        <v>423</v>
      </c>
      <c r="B267" s="92" t="s">
        <v>424</v>
      </c>
      <c r="C267" s="89">
        <v>0</v>
      </c>
      <c r="D267" s="91">
        <v>170</v>
      </c>
      <c r="E267" s="91">
        <v>0</v>
      </c>
      <c r="F267" s="89">
        <v>170</v>
      </c>
    </row>
    <row r="268" spans="1:6" x14ac:dyDescent="0.35">
      <c r="A268" s="92" t="s">
        <v>686</v>
      </c>
      <c r="B268" s="92" t="s">
        <v>687</v>
      </c>
      <c r="C268" s="89">
        <v>0</v>
      </c>
      <c r="D268" s="91">
        <v>2500</v>
      </c>
      <c r="E268" s="91">
        <v>0</v>
      </c>
      <c r="F268" s="89">
        <v>2500</v>
      </c>
    </row>
    <row r="269" spans="1:6" x14ac:dyDescent="0.35">
      <c r="A269" s="92" t="s">
        <v>688</v>
      </c>
      <c r="B269" s="92" t="s">
        <v>689</v>
      </c>
      <c r="C269" s="89">
        <v>0</v>
      </c>
      <c r="D269" s="91">
        <v>13669</v>
      </c>
      <c r="E269" s="91">
        <v>0</v>
      </c>
      <c r="F269" s="89">
        <v>13669</v>
      </c>
    </row>
    <row r="270" spans="1:6" x14ac:dyDescent="0.35">
      <c r="A270" s="92" t="s">
        <v>690</v>
      </c>
      <c r="B270" s="92" t="s">
        <v>691</v>
      </c>
      <c r="C270" s="89">
        <v>0</v>
      </c>
      <c r="D270" s="91">
        <v>13669</v>
      </c>
      <c r="E270" s="91">
        <v>0</v>
      </c>
      <c r="F270" s="89">
        <v>13669</v>
      </c>
    </row>
    <row r="271" spans="1:6" x14ac:dyDescent="0.35">
      <c r="A271" s="92" t="s">
        <v>373</v>
      </c>
      <c r="B271" s="92" t="s">
        <v>130</v>
      </c>
      <c r="C271" s="89">
        <v>0</v>
      </c>
      <c r="D271" s="91">
        <v>2643.14</v>
      </c>
      <c r="E271" s="91">
        <v>0</v>
      </c>
      <c r="F271" s="89">
        <v>2643.14</v>
      </c>
    </row>
    <row r="272" spans="1:6" x14ac:dyDescent="0.35">
      <c r="A272" s="92" t="s">
        <v>374</v>
      </c>
      <c r="B272" s="92" t="s">
        <v>131</v>
      </c>
      <c r="C272" s="89">
        <v>0</v>
      </c>
      <c r="D272" s="91">
        <v>2643.14</v>
      </c>
      <c r="E272" s="91">
        <v>0</v>
      </c>
      <c r="F272" s="89">
        <v>2643.14</v>
      </c>
    </row>
    <row r="273" spans="1:9" x14ac:dyDescent="0.35">
      <c r="A273" s="92" t="s">
        <v>425</v>
      </c>
      <c r="B273" s="92" t="s">
        <v>426</v>
      </c>
      <c r="C273" s="89">
        <v>0</v>
      </c>
      <c r="D273" s="91">
        <v>386.4</v>
      </c>
      <c r="E273" s="91">
        <v>0</v>
      </c>
      <c r="F273" s="89">
        <v>386.4</v>
      </c>
    </row>
    <row r="274" spans="1:9" x14ac:dyDescent="0.35">
      <c r="A274" s="92" t="s">
        <v>427</v>
      </c>
      <c r="B274" s="92" t="s">
        <v>428</v>
      </c>
      <c r="C274" s="89">
        <v>0</v>
      </c>
      <c r="D274" s="91">
        <v>30.72</v>
      </c>
      <c r="E274" s="91">
        <v>0</v>
      </c>
      <c r="F274" s="89">
        <v>30.72</v>
      </c>
    </row>
    <row r="275" spans="1:9" x14ac:dyDescent="0.35">
      <c r="A275" s="92" t="s">
        <v>429</v>
      </c>
      <c r="B275" s="92" t="s">
        <v>430</v>
      </c>
      <c r="C275" s="89">
        <v>0</v>
      </c>
      <c r="D275" s="91">
        <v>30.72</v>
      </c>
      <c r="E275" s="91">
        <v>0</v>
      </c>
      <c r="F275" s="89">
        <v>30.72</v>
      </c>
      <c r="H275" s="59"/>
      <c r="I275" s="59"/>
    </row>
    <row r="276" spans="1:9" x14ac:dyDescent="0.35">
      <c r="A276" s="92" t="s">
        <v>485</v>
      </c>
      <c r="B276" s="92" t="s">
        <v>486</v>
      </c>
      <c r="C276" s="89">
        <v>0</v>
      </c>
      <c r="D276" s="91">
        <v>355.68</v>
      </c>
      <c r="E276" s="91">
        <v>0</v>
      </c>
      <c r="F276" s="89">
        <v>355.68</v>
      </c>
    </row>
    <row r="277" spans="1:9" x14ac:dyDescent="0.35">
      <c r="A277" s="92" t="s">
        <v>692</v>
      </c>
      <c r="B277" s="92" t="s">
        <v>693</v>
      </c>
      <c r="C277" s="89">
        <v>0</v>
      </c>
      <c r="D277" s="91">
        <v>355.68</v>
      </c>
      <c r="E277" s="91">
        <v>0</v>
      </c>
      <c r="F277" s="89">
        <v>355.68</v>
      </c>
    </row>
    <row r="278" spans="1:9" x14ac:dyDescent="0.35">
      <c r="A278" s="92" t="s">
        <v>375</v>
      </c>
      <c r="B278" s="92" t="s">
        <v>132</v>
      </c>
      <c r="C278" s="89">
        <v>0</v>
      </c>
      <c r="D278" s="91">
        <v>1434.64</v>
      </c>
      <c r="E278" s="91">
        <v>11.5</v>
      </c>
      <c r="F278" s="89">
        <v>1423.14</v>
      </c>
    </row>
    <row r="279" spans="1:9" x14ac:dyDescent="0.35">
      <c r="A279" s="92" t="s">
        <v>376</v>
      </c>
      <c r="B279" s="92" t="s">
        <v>133</v>
      </c>
      <c r="C279" s="89">
        <v>0</v>
      </c>
      <c r="D279" s="91">
        <v>1434.64</v>
      </c>
      <c r="E279" s="91">
        <v>11.5</v>
      </c>
      <c r="F279" s="89">
        <v>1423.14</v>
      </c>
    </row>
    <row r="280" spans="1:9" x14ac:dyDescent="0.35">
      <c r="A280" s="92" t="s">
        <v>377</v>
      </c>
      <c r="B280" s="92" t="s">
        <v>378</v>
      </c>
      <c r="C280" s="89">
        <v>0</v>
      </c>
      <c r="D280" s="91">
        <v>1434.64</v>
      </c>
      <c r="E280" s="91">
        <v>11.5</v>
      </c>
      <c r="F280" s="89">
        <v>1423.14</v>
      </c>
    </row>
    <row r="281" spans="1:9" x14ac:dyDescent="0.35">
      <c r="A281" s="92" t="s">
        <v>379</v>
      </c>
      <c r="B281" s="92" t="s">
        <v>135</v>
      </c>
      <c r="C281" s="89">
        <v>0</v>
      </c>
      <c r="D281" s="91">
        <v>51203.15</v>
      </c>
      <c r="E281" s="91">
        <v>0</v>
      </c>
      <c r="F281" s="89">
        <v>51203.15</v>
      </c>
    </row>
    <row r="282" spans="1:9" x14ac:dyDescent="0.35">
      <c r="A282" s="92" t="s">
        <v>380</v>
      </c>
      <c r="B282" s="92" t="s">
        <v>136</v>
      </c>
      <c r="C282" s="89">
        <v>0</v>
      </c>
      <c r="D282" s="91">
        <v>51203.15</v>
      </c>
      <c r="E282" s="91">
        <v>0</v>
      </c>
      <c r="F282" s="89">
        <v>51203.15</v>
      </c>
    </row>
    <row r="283" spans="1:9" x14ac:dyDescent="0.35">
      <c r="A283" s="92" t="s">
        <v>381</v>
      </c>
      <c r="B283" s="92" t="s">
        <v>382</v>
      </c>
      <c r="C283" s="89">
        <v>0</v>
      </c>
      <c r="D283" s="91">
        <v>4552.66</v>
      </c>
      <c r="E283" s="91">
        <v>0</v>
      </c>
      <c r="F283" s="89">
        <v>4552.66</v>
      </c>
    </row>
    <row r="284" spans="1:9" x14ac:dyDescent="0.35">
      <c r="A284" s="92" t="s">
        <v>383</v>
      </c>
      <c r="B284" s="92" t="s">
        <v>384</v>
      </c>
      <c r="C284" s="89">
        <v>0</v>
      </c>
      <c r="D284" s="91">
        <v>15611.76</v>
      </c>
      <c r="E284" s="91">
        <v>0</v>
      </c>
      <c r="F284" s="89">
        <v>15611.76</v>
      </c>
    </row>
    <row r="285" spans="1:9" x14ac:dyDescent="0.35">
      <c r="A285" s="92" t="s">
        <v>385</v>
      </c>
      <c r="B285" s="92" t="s">
        <v>386</v>
      </c>
      <c r="C285" s="89">
        <v>0</v>
      </c>
      <c r="D285" s="91">
        <v>6965.28</v>
      </c>
      <c r="E285" s="91">
        <v>0</v>
      </c>
      <c r="F285" s="89">
        <v>6965.28</v>
      </c>
    </row>
    <row r="286" spans="1:9" x14ac:dyDescent="0.35">
      <c r="A286" s="92" t="s">
        <v>387</v>
      </c>
      <c r="B286" s="92" t="s">
        <v>388</v>
      </c>
      <c r="C286" s="89">
        <v>0</v>
      </c>
      <c r="D286" s="91">
        <v>21623.53</v>
      </c>
      <c r="E286" s="91">
        <v>0</v>
      </c>
      <c r="F286" s="89">
        <v>21623.53</v>
      </c>
    </row>
    <row r="287" spans="1:9" x14ac:dyDescent="0.35">
      <c r="A287" s="92" t="s">
        <v>389</v>
      </c>
      <c r="B287" s="92" t="s">
        <v>390</v>
      </c>
      <c r="C287" s="89">
        <v>0</v>
      </c>
      <c r="D287" s="91">
        <v>2449.92</v>
      </c>
      <c r="E287" s="91">
        <v>0</v>
      </c>
      <c r="F287" s="89">
        <v>2449.92</v>
      </c>
    </row>
    <row r="288" spans="1:9" x14ac:dyDescent="0.35">
      <c r="A288" s="92" t="s">
        <v>391</v>
      </c>
      <c r="B288" s="92" t="s">
        <v>137</v>
      </c>
      <c r="C288" s="89">
        <v>0</v>
      </c>
      <c r="D288" s="91">
        <v>11297.91</v>
      </c>
      <c r="E288" s="91">
        <v>0</v>
      </c>
      <c r="F288" s="89">
        <v>11297.91</v>
      </c>
    </row>
    <row r="289" spans="1:6" x14ac:dyDescent="0.35">
      <c r="A289" s="92" t="s">
        <v>392</v>
      </c>
      <c r="B289" s="92" t="s">
        <v>138</v>
      </c>
      <c r="C289" s="89">
        <v>0</v>
      </c>
      <c r="D289" s="91">
        <v>11297.91</v>
      </c>
      <c r="E289" s="91">
        <v>0</v>
      </c>
      <c r="F289" s="89">
        <v>11297.91</v>
      </c>
    </row>
    <row r="290" spans="1:6" x14ac:dyDescent="0.35">
      <c r="A290" s="92" t="s">
        <v>393</v>
      </c>
      <c r="B290" s="92" t="s">
        <v>394</v>
      </c>
      <c r="C290" s="89">
        <v>0</v>
      </c>
      <c r="D290" s="91">
        <v>11297.91</v>
      </c>
      <c r="E290" s="91">
        <v>0</v>
      </c>
      <c r="F290" s="89">
        <v>11297.91</v>
      </c>
    </row>
    <row r="291" spans="1:6" x14ac:dyDescent="0.35">
      <c r="A291" s="92" t="s">
        <v>395</v>
      </c>
      <c r="B291" s="92" t="s">
        <v>139</v>
      </c>
      <c r="C291" s="89">
        <v>0</v>
      </c>
      <c r="D291" s="91">
        <v>87691.7</v>
      </c>
      <c r="E291" s="91">
        <v>67969.36</v>
      </c>
      <c r="F291" s="89">
        <v>19722.34</v>
      </c>
    </row>
    <row r="292" spans="1:6" x14ac:dyDescent="0.35">
      <c r="A292" s="92" t="s">
        <v>396</v>
      </c>
      <c r="B292" s="92" t="s">
        <v>140</v>
      </c>
      <c r="C292" s="89">
        <v>0</v>
      </c>
      <c r="D292" s="91">
        <v>87691.7</v>
      </c>
      <c r="E292" s="91">
        <v>67969.36</v>
      </c>
      <c r="F292" s="89">
        <v>19722.34</v>
      </c>
    </row>
    <row r="293" spans="1:6" x14ac:dyDescent="0.35">
      <c r="A293" s="92" t="s">
        <v>397</v>
      </c>
      <c r="B293" s="92" t="s">
        <v>141</v>
      </c>
      <c r="C293" s="89">
        <v>0</v>
      </c>
      <c r="D293" s="91">
        <v>87691.7</v>
      </c>
      <c r="E293" s="91">
        <v>67969.36</v>
      </c>
      <c r="F293" s="89">
        <v>19722.34</v>
      </c>
    </row>
    <row r="294" spans="1:6" x14ac:dyDescent="0.35">
      <c r="A294" s="92" t="s">
        <v>142</v>
      </c>
      <c r="B294" s="92" t="s">
        <v>143</v>
      </c>
      <c r="C294" s="89">
        <v>0</v>
      </c>
      <c r="D294" s="91">
        <v>0</v>
      </c>
      <c r="E294" s="91">
        <v>5041663.4400000004</v>
      </c>
      <c r="F294" s="89">
        <v>5041663.4400000004</v>
      </c>
    </row>
    <row r="295" spans="1:6" x14ac:dyDescent="0.35">
      <c r="A295" s="92" t="s">
        <v>398</v>
      </c>
      <c r="B295" s="92" t="s">
        <v>144</v>
      </c>
      <c r="C295" s="89">
        <v>0</v>
      </c>
      <c r="D295" s="91">
        <v>0</v>
      </c>
      <c r="E295" s="91">
        <v>5041663.4400000004</v>
      </c>
      <c r="F295" s="89">
        <v>5041663.4400000004</v>
      </c>
    </row>
    <row r="296" spans="1:6" x14ac:dyDescent="0.35">
      <c r="A296" s="92" t="s">
        <v>399</v>
      </c>
      <c r="B296" s="92" t="s">
        <v>145</v>
      </c>
      <c r="C296" s="89">
        <v>0</v>
      </c>
      <c r="D296" s="91">
        <v>0</v>
      </c>
      <c r="E296" s="91">
        <v>2670355.83</v>
      </c>
      <c r="F296" s="89">
        <v>2670355.83</v>
      </c>
    </row>
    <row r="297" spans="1:6" x14ac:dyDescent="0.35">
      <c r="A297" s="92" t="s">
        <v>400</v>
      </c>
      <c r="B297" s="92" t="s">
        <v>146</v>
      </c>
      <c r="C297" s="89">
        <v>0</v>
      </c>
      <c r="D297" s="91">
        <v>0</v>
      </c>
      <c r="E297" s="91">
        <v>2670355.83</v>
      </c>
      <c r="F297" s="89">
        <v>2670355.83</v>
      </c>
    </row>
    <row r="298" spans="1:6" x14ac:dyDescent="0.35">
      <c r="A298" s="92" t="s">
        <v>401</v>
      </c>
      <c r="B298" s="92" t="s">
        <v>147</v>
      </c>
      <c r="C298" s="89">
        <v>0</v>
      </c>
      <c r="D298" s="91">
        <v>0</v>
      </c>
      <c r="E298" s="91">
        <v>2670355.83</v>
      </c>
      <c r="F298" s="89">
        <v>2670355.83</v>
      </c>
    </row>
    <row r="299" spans="1:6" x14ac:dyDescent="0.35">
      <c r="A299" t="s">
        <v>402</v>
      </c>
      <c r="B299" t="s">
        <v>148</v>
      </c>
      <c r="C299" s="89">
        <v>0</v>
      </c>
      <c r="D299" s="1">
        <v>0</v>
      </c>
      <c r="E299" s="1">
        <v>2670355.83</v>
      </c>
      <c r="F299" s="89">
        <v>2670355.83</v>
      </c>
    </row>
    <row r="300" spans="1:6" x14ac:dyDescent="0.35">
      <c r="A300" t="s">
        <v>403</v>
      </c>
      <c r="B300" t="s">
        <v>149</v>
      </c>
      <c r="C300" s="89">
        <v>0</v>
      </c>
      <c r="D300" s="1">
        <v>0</v>
      </c>
      <c r="E300" s="1">
        <v>538635.31000000006</v>
      </c>
      <c r="F300" s="89">
        <v>538635.31000000006</v>
      </c>
    </row>
    <row r="301" spans="1:6" x14ac:dyDescent="0.35">
      <c r="A301" t="s">
        <v>694</v>
      </c>
      <c r="B301" t="s">
        <v>150</v>
      </c>
      <c r="C301" s="89">
        <v>0</v>
      </c>
      <c r="D301" s="1">
        <v>0</v>
      </c>
      <c r="E301" s="1">
        <v>538635.31000000006</v>
      </c>
      <c r="F301" s="89">
        <v>538635.31000000006</v>
      </c>
    </row>
    <row r="302" spans="1:6" x14ac:dyDescent="0.35">
      <c r="A302" t="s">
        <v>695</v>
      </c>
      <c r="B302" t="s">
        <v>151</v>
      </c>
      <c r="C302" s="89">
        <v>0</v>
      </c>
      <c r="D302" s="1">
        <v>0</v>
      </c>
      <c r="E302" s="1">
        <v>538635.31000000006</v>
      </c>
      <c r="F302" s="89">
        <v>538635.31000000006</v>
      </c>
    </row>
    <row r="303" spans="1:6" x14ac:dyDescent="0.35">
      <c r="A303" t="s">
        <v>696</v>
      </c>
      <c r="B303" t="s">
        <v>152</v>
      </c>
      <c r="C303" s="89">
        <v>0</v>
      </c>
      <c r="D303" s="1">
        <v>0</v>
      </c>
      <c r="E303" s="1">
        <v>538635.31000000006</v>
      </c>
      <c r="F303" s="89">
        <v>538635.31000000006</v>
      </c>
    </row>
    <row r="304" spans="1:6" x14ac:dyDescent="0.35">
      <c r="A304" t="s">
        <v>432</v>
      </c>
      <c r="B304" t="s">
        <v>433</v>
      </c>
      <c r="C304" s="89">
        <v>0</v>
      </c>
      <c r="D304" s="1">
        <v>0</v>
      </c>
      <c r="E304" s="1">
        <v>30930.28</v>
      </c>
      <c r="F304" s="89">
        <v>30930.28</v>
      </c>
    </row>
    <row r="305" spans="1:6" x14ac:dyDescent="0.35">
      <c r="A305" t="s">
        <v>434</v>
      </c>
      <c r="B305" t="s">
        <v>435</v>
      </c>
      <c r="C305" s="89">
        <v>0</v>
      </c>
      <c r="D305" s="1">
        <v>0</v>
      </c>
      <c r="E305" s="1">
        <v>8263.61</v>
      </c>
      <c r="F305" s="89">
        <v>8263.61</v>
      </c>
    </row>
    <row r="306" spans="1:6" x14ac:dyDescent="0.35">
      <c r="A306" t="s">
        <v>436</v>
      </c>
      <c r="B306" t="s">
        <v>435</v>
      </c>
      <c r="C306" s="89">
        <v>0</v>
      </c>
      <c r="D306" s="1">
        <v>0</v>
      </c>
      <c r="E306" s="1">
        <v>8263.61</v>
      </c>
      <c r="F306" s="89">
        <v>8263.61</v>
      </c>
    </row>
    <row r="307" spans="1:6" x14ac:dyDescent="0.35">
      <c r="A307" t="s">
        <v>437</v>
      </c>
      <c r="B307" t="s">
        <v>438</v>
      </c>
      <c r="C307" s="89">
        <v>0</v>
      </c>
      <c r="D307" s="1">
        <v>0</v>
      </c>
      <c r="E307" s="1">
        <v>8263.61</v>
      </c>
      <c r="F307" s="89">
        <v>8263.61</v>
      </c>
    </row>
    <row r="308" spans="1:6" x14ac:dyDescent="0.35">
      <c r="A308" t="s">
        <v>761</v>
      </c>
      <c r="B308" t="s">
        <v>762</v>
      </c>
      <c r="C308" s="89">
        <v>0</v>
      </c>
      <c r="D308" s="1">
        <v>0</v>
      </c>
      <c r="E308" s="1">
        <v>22666.67</v>
      </c>
      <c r="F308" s="89">
        <v>22666.67</v>
      </c>
    </row>
    <row r="309" spans="1:6" x14ac:dyDescent="0.35">
      <c r="A309" t="s">
        <v>763</v>
      </c>
      <c r="B309" t="s">
        <v>762</v>
      </c>
      <c r="C309" s="89">
        <v>0</v>
      </c>
      <c r="D309" s="1">
        <v>0</v>
      </c>
      <c r="E309" s="1">
        <v>22666.67</v>
      </c>
      <c r="F309" s="89">
        <v>22666.67</v>
      </c>
    </row>
    <row r="310" spans="1:6" x14ac:dyDescent="0.35">
      <c r="A310" t="s">
        <v>439</v>
      </c>
      <c r="B310" t="s">
        <v>764</v>
      </c>
      <c r="C310" s="89">
        <v>0</v>
      </c>
      <c r="D310" s="1">
        <v>0</v>
      </c>
      <c r="E310" s="1">
        <v>22666.67</v>
      </c>
      <c r="F310" s="89">
        <v>22666.67</v>
      </c>
    </row>
    <row r="311" spans="1:6" x14ac:dyDescent="0.35">
      <c r="A311" t="s">
        <v>697</v>
      </c>
      <c r="B311" t="s">
        <v>698</v>
      </c>
      <c r="C311" s="89">
        <v>0</v>
      </c>
      <c r="D311" s="1">
        <v>0</v>
      </c>
      <c r="E311" s="1">
        <v>1801742.02</v>
      </c>
      <c r="F311" s="89">
        <v>1801742.02</v>
      </c>
    </row>
    <row r="312" spans="1:6" x14ac:dyDescent="0.35">
      <c r="A312" t="s">
        <v>699</v>
      </c>
      <c r="B312" t="s">
        <v>700</v>
      </c>
      <c r="C312" s="89">
        <v>0</v>
      </c>
      <c r="D312" s="1">
        <v>0</v>
      </c>
      <c r="E312" s="1">
        <v>1801742.02</v>
      </c>
      <c r="F312" s="89">
        <v>1801742.02</v>
      </c>
    </row>
    <row r="313" spans="1:6" x14ac:dyDescent="0.35">
      <c r="A313" t="s">
        <v>701</v>
      </c>
      <c r="B313" t="s">
        <v>702</v>
      </c>
      <c r="C313" s="89">
        <v>0</v>
      </c>
      <c r="D313" s="1">
        <v>0</v>
      </c>
      <c r="E313" s="1">
        <v>1127568</v>
      </c>
      <c r="F313" s="89">
        <v>1127568</v>
      </c>
    </row>
    <row r="314" spans="1:6" x14ac:dyDescent="0.35">
      <c r="A314" t="s">
        <v>703</v>
      </c>
      <c r="B314" t="s">
        <v>704</v>
      </c>
      <c r="C314">
        <v>0</v>
      </c>
      <c r="D314" s="1">
        <v>0</v>
      </c>
      <c r="E314" s="1">
        <v>1127568</v>
      </c>
      <c r="F314" s="1">
        <v>1127568</v>
      </c>
    </row>
    <row r="315" spans="1:6" x14ac:dyDescent="0.35">
      <c r="A315" t="s">
        <v>705</v>
      </c>
      <c r="B315" t="s">
        <v>134</v>
      </c>
      <c r="C315">
        <v>0</v>
      </c>
      <c r="D315" s="1">
        <v>0</v>
      </c>
      <c r="E315" s="1">
        <v>674174.02</v>
      </c>
      <c r="F315" s="1">
        <v>674174.02</v>
      </c>
    </row>
    <row r="316" spans="1:6" x14ac:dyDescent="0.35">
      <c r="A316" t="s">
        <v>706</v>
      </c>
      <c r="B316" t="s">
        <v>707</v>
      </c>
      <c r="C316">
        <v>0</v>
      </c>
      <c r="D316" s="1">
        <v>0</v>
      </c>
      <c r="E316" s="1">
        <v>674174.02</v>
      </c>
      <c r="F316" s="1">
        <v>674174.02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tabColor theme="7" tint="0.59999389629810485"/>
  </sheetPr>
  <dimension ref="A1:G97"/>
  <sheetViews>
    <sheetView showGridLines="0" zoomScaleNormal="100" workbookViewId="0">
      <selection activeCell="G8" sqref="G8"/>
    </sheetView>
  </sheetViews>
  <sheetFormatPr defaultColWidth="50.7265625" defaultRowHeight="14.5" x14ac:dyDescent="0.35"/>
  <cols>
    <col min="1" max="1" width="13.453125" style="50" customWidth="1"/>
    <col min="2" max="2" width="1.26953125" style="5" customWidth="1"/>
    <col min="3" max="3" width="50.7265625" style="5" customWidth="1"/>
    <col min="4" max="6" width="15.26953125" style="5" bestFit="1" customWidth="1"/>
    <col min="7" max="7" width="13.26953125" style="5" bestFit="1" customWidth="1"/>
    <col min="8" max="41" width="10.7265625" style="5" customWidth="1"/>
    <col min="42" max="16384" width="50.7265625" style="5"/>
  </cols>
  <sheetData>
    <row r="1" spans="1:5" ht="15.75" thickBot="1" x14ac:dyDescent="0.3">
      <c r="C1" s="96" t="str">
        <f>Balancete_2018!F1</f>
        <v>SALDO EM 31/03/2018</v>
      </c>
      <c r="D1" s="97" t="str">
        <f>RIGHT(C1,10)</f>
        <v>31/03/2018</v>
      </c>
    </row>
    <row r="2" spans="1:5" ht="11.25" customHeight="1" thickTop="1" x14ac:dyDescent="0.25">
      <c r="B2" s="6"/>
      <c r="C2" s="41"/>
      <c r="D2" s="8"/>
      <c r="E2" s="121"/>
    </row>
    <row r="3" spans="1:5" ht="15" x14ac:dyDescent="0.25">
      <c r="B3" s="6"/>
      <c r="C3" s="314"/>
      <c r="D3" s="315"/>
      <c r="E3" s="128"/>
    </row>
    <row r="4" spans="1:5" x14ac:dyDescent="0.35">
      <c r="B4" s="6"/>
      <c r="C4" s="316" t="s">
        <v>198</v>
      </c>
      <c r="D4" s="317"/>
      <c r="E4" s="128"/>
    </row>
    <row r="5" spans="1:5" ht="15" x14ac:dyDescent="0.25">
      <c r="B5" s="9"/>
      <c r="C5" s="316" t="s">
        <v>154</v>
      </c>
      <c r="D5" s="317"/>
      <c r="E5" s="128"/>
    </row>
    <row r="6" spans="1:5" ht="15" x14ac:dyDescent="0.25">
      <c r="B6" s="9"/>
      <c r="C6" s="30"/>
      <c r="D6" s="9"/>
      <c r="E6" s="128"/>
    </row>
    <row r="7" spans="1:5" ht="15.75" x14ac:dyDescent="0.25">
      <c r="B7" s="9"/>
      <c r="C7" s="42" t="s">
        <v>155</v>
      </c>
      <c r="D7" s="223">
        <f>Datas!B4</f>
        <v>43281</v>
      </c>
      <c r="E7" s="129">
        <v>42735</v>
      </c>
    </row>
    <row r="8" spans="1:5" ht="15" x14ac:dyDescent="0.25">
      <c r="B8" s="9"/>
      <c r="C8" s="28"/>
      <c r="D8" s="43"/>
      <c r="E8" s="43"/>
    </row>
    <row r="9" spans="1:5" ht="15" x14ac:dyDescent="0.25">
      <c r="B9" s="9"/>
      <c r="C9" s="28" t="s">
        <v>157</v>
      </c>
      <c r="D9" s="29">
        <f>D10+D16</f>
        <v>4544375.8</v>
      </c>
      <c r="E9" s="29">
        <f>E10+E16</f>
        <v>5051048.63</v>
      </c>
    </row>
    <row r="10" spans="1:5" x14ac:dyDescent="0.35">
      <c r="B10" s="9"/>
      <c r="C10" s="28" t="s">
        <v>158</v>
      </c>
      <c r="D10" s="29">
        <f>SUM(D11:D15)</f>
        <v>4522908.7699999996</v>
      </c>
      <c r="E10" s="29">
        <f>SUM(E11:E15)</f>
        <v>5000630.83</v>
      </c>
    </row>
    <row r="11" spans="1:5" ht="15" x14ac:dyDescent="0.25">
      <c r="A11" s="51">
        <v>11101</v>
      </c>
      <c r="B11" s="9"/>
      <c r="C11" s="85" t="s">
        <v>404</v>
      </c>
      <c r="D11" s="31">
        <f>SUMIF(Balancete_2018!A:A,A:A,Balancete_2018!F:F)</f>
        <v>756.77</v>
      </c>
      <c r="E11" s="31">
        <f>SUMIF(Balancete_2014!A:A,A:A,Balancete_2014!F:F)</f>
        <v>0</v>
      </c>
    </row>
    <row r="12" spans="1:5" x14ac:dyDescent="0.35">
      <c r="A12" s="51" t="s">
        <v>8</v>
      </c>
      <c r="B12" s="9"/>
      <c r="C12" s="44" t="s">
        <v>160</v>
      </c>
      <c r="D12" s="31">
        <f>SUMIF(Balancete_2018!A:A,A:A,Balancete_2018!F:F)</f>
        <v>-34805.31</v>
      </c>
      <c r="E12" s="31">
        <f>SUMIF(Balancete_2014!A:A,A:A,Balancete_2014!F:F)</f>
        <v>9897.52</v>
      </c>
    </row>
    <row r="13" spans="1:5" x14ac:dyDescent="0.35">
      <c r="A13" s="50">
        <v>11103</v>
      </c>
      <c r="B13" s="9"/>
      <c r="C13" s="44" t="s">
        <v>162</v>
      </c>
      <c r="D13" s="31">
        <f>SUMIF(Balancete_2018!A:A,A:A,Balancete_2018!F:F)</f>
        <v>0</v>
      </c>
      <c r="E13" s="31">
        <f>SUMIF(Balancete_2014!A:A,A:A,Balancete_2014!F:F)</f>
        <v>3464.44</v>
      </c>
    </row>
    <row r="14" spans="1:5" x14ac:dyDescent="0.35">
      <c r="A14" s="51" t="s">
        <v>11</v>
      </c>
      <c r="B14" s="9"/>
      <c r="C14" s="44" t="s">
        <v>164</v>
      </c>
      <c r="D14" s="31">
        <f>SUMIF(Balancete_2018!A:A,A:A,Balancete_2018!F:F)</f>
        <v>4556957.3099999996</v>
      </c>
      <c r="E14" s="31">
        <f>SUMIF(Balancete_2014!A:A,A:A,Balancete_2014!F:F)</f>
        <v>4852386.68</v>
      </c>
    </row>
    <row r="15" spans="1:5" x14ac:dyDescent="0.35">
      <c r="A15" s="50">
        <v>11105</v>
      </c>
      <c r="B15" s="9"/>
      <c r="C15" s="44" t="s">
        <v>166</v>
      </c>
      <c r="D15" s="31">
        <f>SUMIF(Balancete_2018!A:A,A:A,Balancete_2018!F:F)</f>
        <v>0</v>
      </c>
      <c r="E15" s="31">
        <f>SUMIF(Balancete_2014!A:A,A:A,Balancete_2014!F:F)</f>
        <v>134882.19</v>
      </c>
    </row>
    <row r="16" spans="1:5" x14ac:dyDescent="0.35">
      <c r="B16" s="9"/>
      <c r="C16" s="28" t="s">
        <v>168</v>
      </c>
      <c r="D16" s="29">
        <f>SUM(D17:D23)</f>
        <v>21467.03</v>
      </c>
      <c r="E16" s="29">
        <f>SUM(E17:E23)</f>
        <v>50417.8</v>
      </c>
    </row>
    <row r="17" spans="1:5" ht="15" x14ac:dyDescent="0.25">
      <c r="A17" s="51" t="s">
        <v>14</v>
      </c>
      <c r="B17" s="9"/>
      <c r="C17" s="32" t="s">
        <v>170</v>
      </c>
      <c r="D17" s="95">
        <f>SUMIF(Balancete_2018!A:A,A:A,Balancete_2018!F:F)</f>
        <v>0</v>
      </c>
      <c r="E17" s="31">
        <f>SUMIF(Balancete_2014!A:A,A:A,Balancete_2014!F:F)</f>
        <v>0</v>
      </c>
    </row>
    <row r="18" spans="1:5" ht="15" x14ac:dyDescent="0.25">
      <c r="A18" s="51" t="s">
        <v>15</v>
      </c>
      <c r="B18" s="9"/>
      <c r="C18" s="30" t="s">
        <v>172</v>
      </c>
      <c r="D18" s="95">
        <f>SUMIF(Balancete_2018!A:A,A:A,Balancete_2018!F:F)</f>
        <v>13837.67</v>
      </c>
      <c r="E18" s="31">
        <f>SUMIF(Balancete_2014!A:A,A:A,Balancete_2014!F:F)</f>
        <v>30531.97</v>
      </c>
    </row>
    <row r="19" spans="1:5" ht="15" x14ac:dyDescent="0.25">
      <c r="A19" s="51" t="s">
        <v>20</v>
      </c>
      <c r="B19" s="9"/>
      <c r="C19" s="30" t="s">
        <v>174</v>
      </c>
      <c r="D19" s="95">
        <f>SUMIF(Balancete_2018!A:A,A:A,Balancete_2018!F:F)</f>
        <v>764.29</v>
      </c>
      <c r="E19" s="31">
        <f>SUMIF(Balancete_2014!A:A,A:A,Balancete_2014!F:F)</f>
        <v>0</v>
      </c>
    </row>
    <row r="20" spans="1:5" x14ac:dyDescent="0.35">
      <c r="A20" s="51">
        <v>11205</v>
      </c>
      <c r="B20" s="9"/>
      <c r="C20" s="30" t="s">
        <v>440</v>
      </c>
      <c r="D20" s="31">
        <f>SUMIF(Balancete_2018!A:A,A:A,Balancete_2018!F:F)</f>
        <v>1215.3599999999999</v>
      </c>
      <c r="E20" s="31">
        <f>SUMIF(Balancete_2014!A:A,A:A,Balancete_2014!F:F)</f>
        <v>0</v>
      </c>
    </row>
    <row r="21" spans="1:5" ht="15" x14ac:dyDescent="0.25">
      <c r="A21" s="51">
        <v>11501</v>
      </c>
      <c r="B21" s="9"/>
      <c r="C21" s="30" t="s">
        <v>405</v>
      </c>
      <c r="D21" s="31">
        <f>SUMIF(Balancete_2018!A:A,A:A,Balancete_2018!F:F)</f>
        <v>5649.71</v>
      </c>
      <c r="E21" s="31">
        <f>SUMIF(Balancete_2014!A:A,A:A,Balancete_2014!F:F)</f>
        <v>19885.830000000002</v>
      </c>
    </row>
    <row r="22" spans="1:5" ht="15" x14ac:dyDescent="0.25">
      <c r="A22" s="51" t="s">
        <v>21</v>
      </c>
      <c r="B22" s="9"/>
      <c r="C22" s="32" t="s">
        <v>176</v>
      </c>
      <c r="D22" s="31">
        <f>SUMIF(Balancete_2018!A:A,A:A,Balancete_2018!F:F)</f>
        <v>0</v>
      </c>
      <c r="E22" s="31">
        <f>SUMIF(Balancete_2014!A:A,A:A,Balancete_2014!F:F)</f>
        <v>0</v>
      </c>
    </row>
    <row r="23" spans="1:5" x14ac:dyDescent="0.35">
      <c r="A23" s="51" t="s">
        <v>22</v>
      </c>
      <c r="B23" s="9"/>
      <c r="C23" s="32" t="s">
        <v>178</v>
      </c>
      <c r="D23" s="31">
        <f>SUMIF(Balancete_2018!A:A,A:A,Balancete_2018!F:F)</f>
        <v>0</v>
      </c>
      <c r="E23" s="31">
        <f>SUMIF(Balancete_2014!A:A,A:A,Balancete_2014!F:F)</f>
        <v>0</v>
      </c>
    </row>
    <row r="24" spans="1:5" ht="15" x14ac:dyDescent="0.25">
      <c r="B24" s="9"/>
      <c r="C24" s="30"/>
      <c r="D24" s="31"/>
      <c r="E24" s="31"/>
    </row>
    <row r="25" spans="1:5" x14ac:dyDescent="0.35">
      <c r="B25" s="9"/>
      <c r="C25" s="28" t="s">
        <v>179</v>
      </c>
      <c r="D25" s="29">
        <f>D26+D29</f>
        <v>333353.29000000004</v>
      </c>
      <c r="E25" s="29">
        <f>E26+E29</f>
        <v>572022.53</v>
      </c>
    </row>
    <row r="26" spans="1:5" x14ac:dyDescent="0.35">
      <c r="B26" s="9"/>
      <c r="C26" s="45" t="s">
        <v>180</v>
      </c>
      <c r="D26" s="29">
        <f>D27+D28</f>
        <v>333353.29000000004</v>
      </c>
      <c r="E26" s="29">
        <f>E27+E28</f>
        <v>332530.75</v>
      </c>
    </row>
    <row r="27" spans="1:5" x14ac:dyDescent="0.35">
      <c r="A27" s="51" t="s">
        <v>26</v>
      </c>
      <c r="B27" s="9"/>
      <c r="C27" s="30" t="s">
        <v>181</v>
      </c>
      <c r="D27" s="31">
        <f>SUMIF(Balancete_2018!A:A,A:A,Balancete_2018!F:F)</f>
        <v>470709.81</v>
      </c>
      <c r="E27" s="31">
        <f>SUMIF(Balancete_2014!A:A,A:A,Balancete_2014!F:F)</f>
        <v>565692.82999999996</v>
      </c>
    </row>
    <row r="28" spans="1:5" x14ac:dyDescent="0.35">
      <c r="A28" s="51" t="s">
        <v>33</v>
      </c>
      <c r="B28" s="14"/>
      <c r="C28" s="30" t="s">
        <v>182</v>
      </c>
      <c r="D28" s="31">
        <f>SUMIF(Balancete_2018!A:A,A:A,Balancete_2018!F:F)</f>
        <v>-137356.51999999999</v>
      </c>
      <c r="E28" s="31">
        <f>SUMIF(Balancete_2014!A:A,A:A,Balancete_2014!F:F)</f>
        <v>-233162.08</v>
      </c>
    </row>
    <row r="29" spans="1:5" x14ac:dyDescent="0.35">
      <c r="B29" s="9"/>
      <c r="C29" s="28" t="s">
        <v>184</v>
      </c>
      <c r="D29" s="29">
        <f>D30+D31</f>
        <v>0</v>
      </c>
      <c r="E29" s="29">
        <f>E30+E31</f>
        <v>239491.78</v>
      </c>
    </row>
    <row r="30" spans="1:5" x14ac:dyDescent="0.35">
      <c r="A30" s="51" t="s">
        <v>42</v>
      </c>
      <c r="B30" s="9"/>
      <c r="C30" s="30" t="s">
        <v>186</v>
      </c>
      <c r="D30" s="31">
        <f>SUMIF(Balancete_2018!A:A,A:A,Balancete_2018!F:F)</f>
        <v>0</v>
      </c>
      <c r="E30" s="31">
        <f>SUMIF(Balancete_2014!A:A,A:A,Balancete_2014!F:F)</f>
        <v>258609.96</v>
      </c>
    </row>
    <row r="31" spans="1:5" x14ac:dyDescent="0.35">
      <c r="A31" s="51" t="s">
        <v>45</v>
      </c>
      <c r="B31" s="9"/>
      <c r="C31" s="30" t="s">
        <v>188</v>
      </c>
      <c r="D31" s="31">
        <f>SUMIF(Balancete_2018!A:A,A:A,Balancete_2018!F:F)</f>
        <v>0</v>
      </c>
      <c r="E31" s="31">
        <f>SUMIF(Balancete_2014!A:A,A:A,Balancete_2014!F:F)</f>
        <v>-19118.18</v>
      </c>
    </row>
    <row r="32" spans="1:5" x14ac:dyDescent="0.35">
      <c r="B32" s="9"/>
      <c r="C32" s="30"/>
      <c r="D32" s="31"/>
      <c r="E32" s="31"/>
    </row>
    <row r="33" spans="1:7" x14ac:dyDescent="0.35">
      <c r="B33" s="9"/>
      <c r="C33" s="28" t="s">
        <v>191</v>
      </c>
      <c r="D33" s="29">
        <f>D34</f>
        <v>10423.36</v>
      </c>
      <c r="E33" s="29">
        <f>E34</f>
        <v>10423.36</v>
      </c>
    </row>
    <row r="34" spans="1:7" x14ac:dyDescent="0.35">
      <c r="A34" s="212" t="s">
        <v>261</v>
      </c>
      <c r="B34" s="9"/>
      <c r="C34" s="32" t="s">
        <v>193</v>
      </c>
      <c r="D34" s="31">
        <f>SUMIF(Balancete_2018!A:A,A:A,Balancete_2018!F:F)</f>
        <v>10423.36</v>
      </c>
      <c r="E34" s="31">
        <f>SUMIF(Balancete_2014!A:A,A:A,Balancete_2014!F:F)</f>
        <v>10423.36</v>
      </c>
    </row>
    <row r="35" spans="1:7" x14ac:dyDescent="0.35">
      <c r="B35" s="9"/>
      <c r="C35" s="30"/>
      <c r="D35" s="31"/>
      <c r="E35" s="31"/>
    </row>
    <row r="36" spans="1:7" x14ac:dyDescent="0.35">
      <c r="B36" s="9"/>
      <c r="C36" s="45" t="s">
        <v>194</v>
      </c>
      <c r="D36" s="46">
        <f>D9+D25+D33</f>
        <v>4888152.45</v>
      </c>
      <c r="E36" s="46">
        <f>E9+E25+E33</f>
        <v>5633494.5200000005</v>
      </c>
      <c r="F36" s="17"/>
      <c r="G36" s="17"/>
    </row>
    <row r="37" spans="1:7" ht="6" customHeight="1" thickBot="1" x14ac:dyDescent="0.4">
      <c r="B37" s="9"/>
      <c r="C37" s="39"/>
      <c r="D37" s="40"/>
      <c r="E37" s="40"/>
    </row>
    <row r="38" spans="1:7" ht="15.5" thickTop="1" thickBot="1" x14ac:dyDescent="0.4">
      <c r="D38" s="23"/>
    </row>
    <row r="39" spans="1:7" ht="16" thickTop="1" x14ac:dyDescent="0.35">
      <c r="C39" s="27" t="s">
        <v>156</v>
      </c>
      <c r="D39" s="224">
        <f>Datas!B4</f>
        <v>43281</v>
      </c>
      <c r="E39" s="129">
        <v>42369</v>
      </c>
    </row>
    <row r="40" spans="1:7" x14ac:dyDescent="0.35">
      <c r="C40" s="28" t="s">
        <v>157</v>
      </c>
      <c r="D40" s="29">
        <f>D41</f>
        <v>232276.58999999997</v>
      </c>
      <c r="E40" s="122">
        <f>E41</f>
        <v>382957.88999999996</v>
      </c>
    </row>
    <row r="41" spans="1:7" x14ac:dyDescent="0.35">
      <c r="C41" s="28" t="s">
        <v>159</v>
      </c>
      <c r="D41" s="29">
        <f>SUM(D42:D52)</f>
        <v>232276.58999999997</v>
      </c>
      <c r="E41" s="122">
        <f>SUM(E42:E52)</f>
        <v>382957.88999999996</v>
      </c>
    </row>
    <row r="42" spans="1:7" x14ac:dyDescent="0.35">
      <c r="A42" s="50">
        <v>2110101</v>
      </c>
      <c r="C42" s="30" t="s">
        <v>161</v>
      </c>
      <c r="D42" s="31">
        <f>SUMIF(Balancete_2018!A:A,A:A,Balancete_2018!F:F)</f>
        <v>90174.48</v>
      </c>
      <c r="E42" s="123">
        <f>SUMIF(Balancete_2014!A:A,A:A,Balancete_2014!F:F)</f>
        <v>8736.75</v>
      </c>
    </row>
    <row r="43" spans="1:7" x14ac:dyDescent="0.35">
      <c r="A43" s="50">
        <v>2110102</v>
      </c>
      <c r="C43" s="30" t="s">
        <v>766</v>
      </c>
      <c r="D43" s="31">
        <f>SUMIF(Balancete_2018!A:A,A:A,Balancete_2018!F:F)</f>
        <v>17492.37</v>
      </c>
      <c r="E43" s="123">
        <f>SUMIF(Balancete_2014!A:A,A:A,Balancete_2014!F:F)</f>
        <v>0</v>
      </c>
    </row>
    <row r="44" spans="1:7" x14ac:dyDescent="0.35">
      <c r="A44" s="50">
        <v>2110301</v>
      </c>
      <c r="C44" s="30" t="s">
        <v>163</v>
      </c>
      <c r="D44" s="31">
        <f>SUMIF(Balancete_2018!A:A,A:A,Balancete_2018!F:F)</f>
        <v>7421.42</v>
      </c>
      <c r="E44" s="123">
        <f>SUMIF(Balancete_2014!A:A,A:A,Balancete_2014!F:F)</f>
        <v>18657.32</v>
      </c>
    </row>
    <row r="45" spans="1:7" x14ac:dyDescent="0.35">
      <c r="A45" s="50">
        <v>2110302</v>
      </c>
      <c r="C45" s="30" t="s">
        <v>165</v>
      </c>
      <c r="D45" s="31">
        <f>SUMIF(Balancete_2018!A:A,A:A,Balancete_2018!F:F)</f>
        <v>1620.1</v>
      </c>
      <c r="E45" s="123">
        <f>SUMIF(Balancete_2014!A:A,A:A,Balancete_2014!F:F)</f>
        <v>0</v>
      </c>
    </row>
    <row r="46" spans="1:7" x14ac:dyDescent="0.35">
      <c r="A46" s="50">
        <v>2110501</v>
      </c>
      <c r="C46" s="30" t="s">
        <v>441</v>
      </c>
      <c r="D46" s="31">
        <f>SUMIF(Balancete_2018!A:A,A:A,Balancete_2018!F:F)</f>
        <v>0</v>
      </c>
      <c r="E46" s="123">
        <f>SUMIF(Balancete_2014!A:A,A:A,Balancete_2014!F:F)</f>
        <v>0</v>
      </c>
    </row>
    <row r="47" spans="1:7" x14ac:dyDescent="0.35">
      <c r="A47" s="50">
        <v>2110502</v>
      </c>
      <c r="C47" s="32" t="s">
        <v>167</v>
      </c>
      <c r="D47" s="31">
        <f>SUMIF(Balancete_2018!A:A,A:A,Balancete_2018!F:F)</f>
        <v>15618.36</v>
      </c>
      <c r="E47" s="123">
        <f>SUMIF(Balancete_2014!A:A,A:A,Balancete_2014!F:F)</f>
        <v>66352.81</v>
      </c>
    </row>
    <row r="48" spans="1:7" x14ac:dyDescent="0.35">
      <c r="A48" s="50">
        <v>2110503</v>
      </c>
      <c r="C48" s="30" t="s">
        <v>169</v>
      </c>
      <c r="D48" s="31">
        <f>SUMIF(Balancete_2018!A:A,A:A,Balancete_2018!F:F)</f>
        <v>0</v>
      </c>
      <c r="E48" s="123">
        <f>SUMIF(Balancete_2014!A:A,A:A,Balancete_2014!F:F)</f>
        <v>0</v>
      </c>
    </row>
    <row r="49" spans="1:7" x14ac:dyDescent="0.35">
      <c r="A49" s="50">
        <v>2110601</v>
      </c>
      <c r="C49" s="32" t="s">
        <v>171</v>
      </c>
      <c r="D49" s="31">
        <f>SUMIF(Balancete_2018!A:A,A:A,Balancete_2018!F:F)</f>
        <v>0</v>
      </c>
      <c r="E49" s="123">
        <f>SUMIF(Balancete_2014!A:A,A:A,Balancete_2014!F:F)</f>
        <v>0</v>
      </c>
    </row>
    <row r="50" spans="1:7" x14ac:dyDescent="0.35">
      <c r="A50" s="50">
        <v>2110801</v>
      </c>
      <c r="C50" s="30" t="s">
        <v>173</v>
      </c>
      <c r="D50" s="31">
        <f>SUMIF(Balancete_2018!A:A,A:A,Balancete_2018!F:F)</f>
        <v>99949.86</v>
      </c>
      <c r="E50" s="123">
        <f>SUMIF(Balancete_2014!A:A,A:A,Balancete_2014!F:F)</f>
        <v>193177.59</v>
      </c>
    </row>
    <row r="51" spans="1:7" x14ac:dyDescent="0.35">
      <c r="A51" s="50">
        <v>2110802</v>
      </c>
      <c r="C51" s="30" t="s">
        <v>175</v>
      </c>
      <c r="D51" s="31">
        <f>SUMIF(Balancete_2018!A:A,A:A,Balancete_2018!F:F)</f>
        <v>0</v>
      </c>
      <c r="E51" s="123">
        <f>SUMIF(Balancete_2014!A:A,A:A,Balancete_2014!F:F)</f>
        <v>0</v>
      </c>
    </row>
    <row r="52" spans="1:7" x14ac:dyDescent="0.35">
      <c r="A52" s="50">
        <v>21109</v>
      </c>
      <c r="C52" s="32" t="s">
        <v>177</v>
      </c>
      <c r="D52" s="31">
        <f>SUMIF(Balancete_2018!A:A,A:A,Balancete_2018!F:F)</f>
        <v>0</v>
      </c>
      <c r="E52" s="123">
        <f>SUMIF(Balancete_2014!A:A,A:A,Balancete_2014!F:F)</f>
        <v>96033.42</v>
      </c>
    </row>
    <row r="53" spans="1:7" x14ac:dyDescent="0.35">
      <c r="C53" s="28"/>
      <c r="D53" s="33">
        <v>0</v>
      </c>
      <c r="E53" s="123">
        <f>SUMIF(Balancete_2014!A:A,A:A,Balancete_2014!F:F)</f>
        <v>0</v>
      </c>
    </row>
    <row r="54" spans="1:7" x14ac:dyDescent="0.35">
      <c r="C54" s="28" t="s">
        <v>179</v>
      </c>
      <c r="D54" s="34"/>
      <c r="E54" s="123">
        <f>SUMIF(Balancete_2014!A:A,A:A,Balancete_2014!F:F)</f>
        <v>0</v>
      </c>
    </row>
    <row r="55" spans="1:7" x14ac:dyDescent="0.35">
      <c r="C55" s="30"/>
      <c r="D55" s="34"/>
      <c r="E55" s="123">
        <f>SUMIF(Balancete_2014!A:A,A:A,Balancete_2014!F:F)</f>
        <v>0</v>
      </c>
    </row>
    <row r="56" spans="1:7" x14ac:dyDescent="0.35">
      <c r="C56" s="28" t="s">
        <v>183</v>
      </c>
      <c r="D56" s="29">
        <f>D57+D59</f>
        <v>4645452.5</v>
      </c>
      <c r="E56" s="122">
        <f>E57+E59</f>
        <v>5240113.2700000005</v>
      </c>
      <c r="F56" s="17"/>
      <c r="G56" s="17"/>
    </row>
    <row r="57" spans="1:7" x14ac:dyDescent="0.35">
      <c r="A57" s="50">
        <v>2410101001</v>
      </c>
      <c r="C57" s="30" t="s">
        <v>185</v>
      </c>
      <c r="D57" s="31">
        <f>SUMIF(Balancete_2018!A:A,A:A,Balancete_2018!F:F)</f>
        <v>1619466.22</v>
      </c>
      <c r="E57" s="123">
        <f>SUMIF(Balancete_2014!A:A,A:A,Balancete_2014!F:F)</f>
        <v>3826172.02</v>
      </c>
    </row>
    <row r="58" spans="1:7" x14ac:dyDescent="0.35">
      <c r="C58" s="35" t="s">
        <v>187</v>
      </c>
      <c r="D58" s="29">
        <v>0</v>
      </c>
      <c r="E58" s="123">
        <f>SUMIF(Balancete_2014!A:A,A:A,Balancete_2014!F:F)</f>
        <v>0</v>
      </c>
    </row>
    <row r="59" spans="1:7" x14ac:dyDescent="0.35">
      <c r="C59" s="30" t="s">
        <v>189</v>
      </c>
      <c r="D59" s="36">
        <f>SUM(D60:D61)</f>
        <v>3025986.2800000003</v>
      </c>
      <c r="E59" s="124">
        <f>SUM(E60:E61)</f>
        <v>1413941.2500000005</v>
      </c>
    </row>
    <row r="60" spans="1:7" x14ac:dyDescent="0.35">
      <c r="A60" s="50">
        <v>2410201001</v>
      </c>
      <c r="C60" s="37" t="s">
        <v>190</v>
      </c>
      <c r="D60" s="31">
        <f>SUMIF(Balancete_2018!A:A,A:A,Balancete_2018!F:F)</f>
        <v>2007361.82</v>
      </c>
      <c r="E60" s="123">
        <f>SUMIF(Balancete_2018!B:B,B:B,Balancete_2018!G:G)</f>
        <v>0</v>
      </c>
    </row>
    <row r="61" spans="1:7" x14ac:dyDescent="0.35">
      <c r="A61" s="50">
        <v>2410201001</v>
      </c>
      <c r="C61" s="37" t="s">
        <v>192</v>
      </c>
      <c r="D61" s="87">
        <f>SUM(D62:D63)</f>
        <v>1018624.46</v>
      </c>
      <c r="E61" s="125">
        <f>SUM(E62:E63)</f>
        <v>1413941.2500000005</v>
      </c>
    </row>
    <row r="62" spans="1:7" ht="15" hidden="1" x14ac:dyDescent="0.25">
      <c r="A62" s="50" t="s">
        <v>142</v>
      </c>
      <c r="C62" s="47" t="s">
        <v>196</v>
      </c>
      <c r="D62" s="48">
        <f>SUMIF(Balancete_2018!A:A,A:A,Balancete_2018!F:F)</f>
        <v>3001629.08</v>
      </c>
      <c r="E62" s="130">
        <f>SUMIF(Balancete_2014!A:A,A:A,Balancete_2014!F:F)</f>
        <v>5041663.4400000004</v>
      </c>
    </row>
    <row r="63" spans="1:7" ht="15" hidden="1" x14ac:dyDescent="0.25">
      <c r="A63" s="50">
        <v>3</v>
      </c>
      <c r="C63" s="47" t="s">
        <v>197</v>
      </c>
      <c r="D63" s="48">
        <f>-SUMIF(Balancete_2018!A:A,A:A,Balancete_2018!F:F)</f>
        <v>-1983004.62</v>
      </c>
      <c r="E63" s="130">
        <f>-SUMIF(Balancete_2014!A:A,A:A,Balancete_2014!F:F)</f>
        <v>-3627722.19</v>
      </c>
    </row>
    <row r="64" spans="1:7" x14ac:dyDescent="0.35">
      <c r="C64" s="28" t="s">
        <v>191</v>
      </c>
      <c r="D64" s="38">
        <f>D65</f>
        <v>10423.36</v>
      </c>
      <c r="E64" s="126">
        <f>E65</f>
        <v>0</v>
      </c>
    </row>
    <row r="65" spans="1:7" x14ac:dyDescent="0.35">
      <c r="A65" s="50" t="s">
        <v>868</v>
      </c>
      <c r="C65" s="32" t="s">
        <v>193</v>
      </c>
      <c r="D65" s="31">
        <f>SUMIF(Balancete_2018!A:A,A:A,Balancete_2018!F:F)</f>
        <v>10423.36</v>
      </c>
      <c r="E65" s="123">
        <f>SUMIF(Balancete_2014!A:A,A:A,Balancete_2014!F:F)</f>
        <v>0</v>
      </c>
    </row>
    <row r="66" spans="1:7" x14ac:dyDescent="0.35">
      <c r="C66" s="30"/>
      <c r="D66" s="31"/>
      <c r="E66" s="123">
        <f>SUMIF(Balancete_2014!A:A,A:A,Balancete_2014!F:F)</f>
        <v>0</v>
      </c>
    </row>
    <row r="67" spans="1:7" ht="15" thickBot="1" x14ac:dyDescent="0.4">
      <c r="C67" s="39" t="s">
        <v>195</v>
      </c>
      <c r="D67" s="40">
        <f>SUM(D40+D53+D56+D64)</f>
        <v>4888152.45</v>
      </c>
      <c r="E67" s="127">
        <f>SUM(E40+E53+E56+E64)</f>
        <v>5623071.1600000001</v>
      </c>
      <c r="F67" s="86"/>
      <c r="G67" s="17"/>
    </row>
    <row r="68" spans="1:7" ht="15" thickTop="1" x14ac:dyDescent="0.35">
      <c r="D68" s="23"/>
    </row>
    <row r="69" spans="1:7" x14ac:dyDescent="0.35">
      <c r="C69" s="79" t="s">
        <v>228</v>
      </c>
      <c r="D69" s="80" t="str">
        <f>IF(D36-D67=0,"OK",(D36-D67))</f>
        <v>OK</v>
      </c>
      <c r="E69" s="120">
        <f>IF(E36-E67=0,"OK",(E36-E67))</f>
        <v>10423.360000000335</v>
      </c>
    </row>
    <row r="70" spans="1:7" x14ac:dyDescent="0.35">
      <c r="D70" s="23"/>
    </row>
    <row r="71" spans="1:7" x14ac:dyDescent="0.35">
      <c r="D71" s="23"/>
    </row>
    <row r="72" spans="1:7" x14ac:dyDescent="0.35">
      <c r="D72" s="23"/>
    </row>
    <row r="73" spans="1:7" x14ac:dyDescent="0.35">
      <c r="D73" s="23"/>
    </row>
    <row r="74" spans="1:7" x14ac:dyDescent="0.35">
      <c r="D74" s="23"/>
    </row>
    <row r="75" spans="1:7" x14ac:dyDescent="0.35">
      <c r="D75" s="23"/>
    </row>
    <row r="76" spans="1:7" x14ac:dyDescent="0.35">
      <c r="D76" s="23"/>
    </row>
    <row r="77" spans="1:7" x14ac:dyDescent="0.35">
      <c r="D77" s="23"/>
    </row>
    <row r="78" spans="1:7" x14ac:dyDescent="0.35">
      <c r="D78" s="23"/>
    </row>
    <row r="79" spans="1:7" x14ac:dyDescent="0.35">
      <c r="D79" s="23"/>
    </row>
    <row r="80" spans="1:7" x14ac:dyDescent="0.35">
      <c r="D80" s="23"/>
    </row>
    <row r="81" spans="4:4" x14ac:dyDescent="0.35">
      <c r="D81" s="23"/>
    </row>
    <row r="82" spans="4:4" x14ac:dyDescent="0.35">
      <c r="D82" s="23"/>
    </row>
    <row r="83" spans="4:4" x14ac:dyDescent="0.35">
      <c r="D83" s="23"/>
    </row>
    <row r="84" spans="4:4" x14ac:dyDescent="0.35">
      <c r="D84" s="23"/>
    </row>
    <row r="85" spans="4:4" x14ac:dyDescent="0.35">
      <c r="D85" s="23"/>
    </row>
    <row r="86" spans="4:4" x14ac:dyDescent="0.35">
      <c r="D86" s="23"/>
    </row>
    <row r="87" spans="4:4" x14ac:dyDescent="0.35">
      <c r="D87" s="23"/>
    </row>
    <row r="88" spans="4:4" x14ac:dyDescent="0.35">
      <c r="D88" s="23"/>
    </row>
    <row r="89" spans="4:4" x14ac:dyDescent="0.35">
      <c r="D89" s="23"/>
    </row>
    <row r="90" spans="4:4" x14ac:dyDescent="0.35">
      <c r="D90" s="23"/>
    </row>
    <row r="91" spans="4:4" x14ac:dyDescent="0.35">
      <c r="D91" s="23"/>
    </row>
    <row r="92" spans="4:4" x14ac:dyDescent="0.35">
      <c r="D92" s="23"/>
    </row>
    <row r="93" spans="4:4" x14ac:dyDescent="0.35">
      <c r="D93" s="23"/>
    </row>
    <row r="94" spans="4:4" x14ac:dyDescent="0.35">
      <c r="D94" s="23"/>
    </row>
    <row r="95" spans="4:4" x14ac:dyDescent="0.35">
      <c r="D95" s="23"/>
    </row>
    <row r="96" spans="4:4" x14ac:dyDescent="0.35">
      <c r="D96" s="23"/>
    </row>
    <row r="97" spans="4:4" x14ac:dyDescent="0.35">
      <c r="D97" s="23"/>
    </row>
  </sheetData>
  <mergeCells count="3">
    <mergeCell ref="C3:D3"/>
    <mergeCell ref="C4:D4"/>
    <mergeCell ref="C5:D5"/>
  </mergeCells>
  <pageMargins left="0.51181102362204722" right="0.51181102362204722" top="0.78740157480314965" bottom="0.39370078740157483" header="0.31496062992125984" footer="0.31496062992125984"/>
  <pageSetup paperSize="9" scale="8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>
    <tabColor theme="5" tint="0.39997558519241921"/>
  </sheetPr>
  <dimension ref="A1:L585"/>
  <sheetViews>
    <sheetView showGridLines="0" topLeftCell="A545" workbookViewId="0">
      <selection activeCell="F27" sqref="F27"/>
    </sheetView>
  </sheetViews>
  <sheetFormatPr defaultRowHeight="14.5" x14ac:dyDescent="0.35"/>
  <cols>
    <col min="1" max="1" width="19.81640625" style="20" customWidth="1"/>
    <col min="2" max="2" width="45.1796875" bestFit="1" customWidth="1"/>
    <col min="3" max="3" width="22" style="1" bestFit="1" customWidth="1"/>
    <col min="4" max="5" width="15.26953125" style="1" bestFit="1" customWidth="1"/>
    <col min="6" max="6" width="22.1796875" style="227" bestFit="1" customWidth="1"/>
    <col min="7" max="7" width="14.26953125" bestFit="1" customWidth="1"/>
    <col min="8" max="8" width="14.26953125" style="211" bestFit="1" customWidth="1"/>
    <col min="9" max="9" width="10.54296875" style="1" bestFit="1" customWidth="1"/>
    <col min="10" max="10" width="9.54296875" bestFit="1" customWidth="1"/>
    <col min="12" max="12" width="9.54296875" style="1" bestFit="1" customWidth="1"/>
  </cols>
  <sheetData>
    <row r="1" spans="1:12" s="2" customFormat="1" x14ac:dyDescent="0.35">
      <c r="A1" s="3" t="s">
        <v>0</v>
      </c>
      <c r="B1" s="3" t="s">
        <v>1</v>
      </c>
      <c r="C1" s="4" t="s">
        <v>918</v>
      </c>
      <c r="D1" s="4" t="s">
        <v>796</v>
      </c>
      <c r="E1" s="4" t="s">
        <v>153</v>
      </c>
      <c r="F1" s="272" t="s">
        <v>1230</v>
      </c>
      <c r="H1" s="228"/>
      <c r="I1" s="222"/>
      <c r="L1" s="222"/>
    </row>
    <row r="2" spans="1:12" s="211" customFormat="1" x14ac:dyDescent="0.35">
      <c r="A2" s="307" t="s">
        <v>2</v>
      </c>
      <c r="B2" s="307" t="s">
        <v>3</v>
      </c>
      <c r="C2" s="307">
        <v>3723467.67</v>
      </c>
      <c r="D2" s="307">
        <v>7557596.3600000003</v>
      </c>
      <c r="E2" s="307">
        <v>6392911.5800000001</v>
      </c>
      <c r="F2" s="307">
        <v>4888152.45</v>
      </c>
      <c r="H2" s="221"/>
      <c r="I2" s="221"/>
      <c r="L2" s="221"/>
    </row>
    <row r="3" spans="1:12" s="211" customFormat="1" x14ac:dyDescent="0.35">
      <c r="A3" s="307" t="s">
        <v>231</v>
      </c>
      <c r="B3" s="307" t="s">
        <v>4</v>
      </c>
      <c r="C3" s="307">
        <v>3370019.28</v>
      </c>
      <c r="D3" s="307">
        <v>7517428.7699999996</v>
      </c>
      <c r="E3" s="307">
        <v>6343072.25</v>
      </c>
      <c r="F3" s="307">
        <v>4544375.8</v>
      </c>
      <c r="I3" s="221"/>
      <c r="L3" s="221"/>
    </row>
    <row r="4" spans="1:12" s="211" customFormat="1" x14ac:dyDescent="0.35">
      <c r="A4" s="307" t="s">
        <v>232</v>
      </c>
      <c r="B4" s="307" t="s">
        <v>5</v>
      </c>
      <c r="C4" s="307">
        <v>3352381.76</v>
      </c>
      <c r="D4" s="307">
        <v>7356651.3799999999</v>
      </c>
      <c r="E4" s="307">
        <v>6186124.3700000001</v>
      </c>
      <c r="F4" s="307">
        <v>4522908.7699999996</v>
      </c>
      <c r="I4" s="221"/>
      <c r="L4" s="221"/>
    </row>
    <row r="5" spans="1:12" s="211" customFormat="1" x14ac:dyDescent="0.35">
      <c r="A5" s="307" t="s">
        <v>233</v>
      </c>
      <c r="B5" s="307" t="s">
        <v>6</v>
      </c>
      <c r="C5" s="307">
        <v>0</v>
      </c>
      <c r="D5" s="307">
        <v>6103.22</v>
      </c>
      <c r="E5" s="307">
        <v>5346.45</v>
      </c>
      <c r="F5" s="307">
        <v>756.77</v>
      </c>
      <c r="I5" s="221"/>
      <c r="L5" s="221"/>
    </row>
    <row r="6" spans="1:12" s="211" customFormat="1" x14ac:dyDescent="0.35">
      <c r="A6" s="307" t="s">
        <v>234</v>
      </c>
      <c r="B6" s="307" t="s">
        <v>7</v>
      </c>
      <c r="C6" s="307">
        <v>0</v>
      </c>
      <c r="D6" s="307">
        <v>6103.22</v>
      </c>
      <c r="E6" s="307">
        <v>5346.45</v>
      </c>
      <c r="F6" s="307">
        <v>756.77</v>
      </c>
      <c r="I6" s="221"/>
      <c r="L6" s="221"/>
    </row>
    <row r="7" spans="1:12" s="211" customFormat="1" x14ac:dyDescent="0.35">
      <c r="A7" s="307" t="s">
        <v>839</v>
      </c>
      <c r="B7" s="307" t="s">
        <v>840</v>
      </c>
      <c r="C7" s="307">
        <v>0</v>
      </c>
      <c r="D7" s="307">
        <v>6103.22</v>
      </c>
      <c r="E7" s="307">
        <v>5346.45</v>
      </c>
      <c r="F7" s="307">
        <v>756.77</v>
      </c>
      <c r="I7" s="221"/>
      <c r="L7" s="221"/>
    </row>
    <row r="8" spans="1:12" s="211" customFormat="1" x14ac:dyDescent="0.35">
      <c r="A8" s="307" t="s">
        <v>8</v>
      </c>
      <c r="B8" s="307" t="s">
        <v>9</v>
      </c>
      <c r="C8" s="307">
        <v>-4454</v>
      </c>
      <c r="D8" s="307">
        <v>4527604.1399999997</v>
      </c>
      <c r="E8" s="307">
        <v>4557955.45</v>
      </c>
      <c r="F8" s="307">
        <v>-34805.31</v>
      </c>
      <c r="I8" s="221"/>
      <c r="L8" s="221"/>
    </row>
    <row r="9" spans="1:12" s="211" customFormat="1" x14ac:dyDescent="0.35">
      <c r="A9" s="307" t="s">
        <v>236</v>
      </c>
      <c r="B9" s="307" t="s">
        <v>10</v>
      </c>
      <c r="C9" s="307">
        <v>-4454</v>
      </c>
      <c r="D9" s="307">
        <v>4527604.1399999997</v>
      </c>
      <c r="E9" s="307">
        <v>4557955.45</v>
      </c>
      <c r="F9" s="307">
        <v>-34805.31</v>
      </c>
      <c r="I9" s="221"/>
      <c r="L9" s="221"/>
    </row>
    <row r="10" spans="1:12" s="211" customFormat="1" x14ac:dyDescent="0.35">
      <c r="A10" s="307" t="s">
        <v>919</v>
      </c>
      <c r="B10" s="307" t="s">
        <v>920</v>
      </c>
      <c r="C10" s="307">
        <v>-4454</v>
      </c>
      <c r="D10" s="307">
        <v>4527604.1399999997</v>
      </c>
      <c r="E10" s="307">
        <v>4557955.45</v>
      </c>
      <c r="F10" s="307">
        <v>-34805.31</v>
      </c>
      <c r="I10" s="221"/>
      <c r="L10" s="221"/>
    </row>
    <row r="11" spans="1:12" s="211" customFormat="1" x14ac:dyDescent="0.35">
      <c r="A11" s="307" t="s">
        <v>11</v>
      </c>
      <c r="B11" s="307" t="s">
        <v>12</v>
      </c>
      <c r="C11" s="307">
        <v>3356835.76</v>
      </c>
      <c r="D11" s="307">
        <v>2822944.02</v>
      </c>
      <c r="E11" s="307">
        <v>1622822.47</v>
      </c>
      <c r="F11" s="307">
        <v>4556957.3099999996</v>
      </c>
      <c r="I11" s="221"/>
      <c r="L11" s="221"/>
    </row>
    <row r="12" spans="1:12" s="211" customFormat="1" x14ac:dyDescent="0.35">
      <c r="A12" s="307" t="s">
        <v>238</v>
      </c>
      <c r="B12" s="307" t="s">
        <v>10</v>
      </c>
      <c r="C12" s="307">
        <v>3356835.76</v>
      </c>
      <c r="D12" s="307">
        <v>2822944.02</v>
      </c>
      <c r="E12" s="307">
        <v>1622822.47</v>
      </c>
      <c r="F12" s="307">
        <v>4556957.3099999996</v>
      </c>
      <c r="I12" s="221"/>
      <c r="L12" s="221"/>
    </row>
    <row r="13" spans="1:12" s="211" customFormat="1" x14ac:dyDescent="0.35">
      <c r="A13" s="307" t="s">
        <v>921</v>
      </c>
      <c r="B13" s="307" t="s">
        <v>922</v>
      </c>
      <c r="C13" s="307">
        <v>3356835.76</v>
      </c>
      <c r="D13" s="307">
        <v>2822944.02</v>
      </c>
      <c r="E13" s="307">
        <v>1622822.47</v>
      </c>
      <c r="F13" s="307">
        <v>4556957.3099999996</v>
      </c>
      <c r="I13" s="221"/>
      <c r="L13" s="221"/>
    </row>
    <row r="14" spans="1:12" s="211" customFormat="1" x14ac:dyDescent="0.35">
      <c r="A14" s="307" t="s">
        <v>239</v>
      </c>
      <c r="B14" s="307" t="s">
        <v>13</v>
      </c>
      <c r="C14" s="307">
        <v>1464</v>
      </c>
      <c r="D14" s="307">
        <v>99352.92</v>
      </c>
      <c r="E14" s="307">
        <v>84999.6</v>
      </c>
      <c r="F14" s="307">
        <v>15817.32</v>
      </c>
      <c r="I14" s="221"/>
      <c r="L14" s="221"/>
    </row>
    <row r="15" spans="1:12" s="211" customFormat="1" x14ac:dyDescent="0.35">
      <c r="A15" s="307" t="s">
        <v>15</v>
      </c>
      <c r="B15" s="307" t="s">
        <v>16</v>
      </c>
      <c r="C15" s="307">
        <v>0</v>
      </c>
      <c r="D15" s="307">
        <v>96489.21</v>
      </c>
      <c r="E15" s="307">
        <v>82651.539999999994</v>
      </c>
      <c r="F15" s="307">
        <v>13837.67</v>
      </c>
      <c r="H15" s="221"/>
      <c r="I15" s="221"/>
      <c r="L15" s="221"/>
    </row>
    <row r="16" spans="1:12" s="211" customFormat="1" x14ac:dyDescent="0.35">
      <c r="A16" s="307" t="s">
        <v>240</v>
      </c>
      <c r="B16" s="307" t="s">
        <v>17</v>
      </c>
      <c r="C16" s="307">
        <v>0</v>
      </c>
      <c r="D16" s="307">
        <v>96489.21</v>
      </c>
      <c r="E16" s="307">
        <v>82651.539999999994</v>
      </c>
      <c r="F16" s="307">
        <v>13837.67</v>
      </c>
      <c r="I16" s="221"/>
      <c r="L16" s="221"/>
    </row>
    <row r="17" spans="1:12" s="211" customFormat="1" x14ac:dyDescent="0.35">
      <c r="A17" s="307" t="s">
        <v>841</v>
      </c>
      <c r="B17" s="307" t="s">
        <v>833</v>
      </c>
      <c r="C17" s="307">
        <v>0</v>
      </c>
      <c r="D17" s="307">
        <v>69437.7</v>
      </c>
      <c r="E17" s="307">
        <v>69437.7</v>
      </c>
      <c r="F17" s="307">
        <v>0</v>
      </c>
      <c r="I17" s="221"/>
      <c r="L17" s="221"/>
    </row>
    <row r="18" spans="1:12" s="211" customFormat="1" x14ac:dyDescent="0.35">
      <c r="A18" s="307" t="s">
        <v>406</v>
      </c>
      <c r="B18" s="307" t="s">
        <v>407</v>
      </c>
      <c r="C18" s="307">
        <v>0</v>
      </c>
      <c r="D18" s="307">
        <v>13741.51</v>
      </c>
      <c r="E18" s="307">
        <v>0</v>
      </c>
      <c r="F18" s="307">
        <v>13741.51</v>
      </c>
      <c r="I18" s="221"/>
      <c r="L18" s="221"/>
    </row>
    <row r="19" spans="1:12" s="211" customFormat="1" x14ac:dyDescent="0.35">
      <c r="A19" s="307" t="s">
        <v>1172</v>
      </c>
      <c r="B19" s="307" t="s">
        <v>1173</v>
      </c>
      <c r="C19" s="307">
        <v>0</v>
      </c>
      <c r="D19" s="307">
        <v>120.7</v>
      </c>
      <c r="E19" s="307">
        <v>120.7</v>
      </c>
      <c r="F19" s="307">
        <v>0</v>
      </c>
      <c r="I19" s="221"/>
      <c r="L19" s="221"/>
    </row>
    <row r="20" spans="1:12" s="211" customFormat="1" x14ac:dyDescent="0.35">
      <c r="A20" s="307" t="s">
        <v>242</v>
      </c>
      <c r="B20" s="307" t="s">
        <v>842</v>
      </c>
      <c r="C20" s="307">
        <v>0</v>
      </c>
      <c r="D20" s="307">
        <v>13189.3</v>
      </c>
      <c r="E20" s="307">
        <v>13093.14</v>
      </c>
      <c r="F20" s="307">
        <v>96.16</v>
      </c>
      <c r="I20" s="221"/>
      <c r="L20" s="221"/>
    </row>
    <row r="21" spans="1:12" s="211" customFormat="1" x14ac:dyDescent="0.35">
      <c r="A21" s="307" t="s">
        <v>408</v>
      </c>
      <c r="B21" s="307" t="s">
        <v>409</v>
      </c>
      <c r="C21" s="307">
        <v>774.03</v>
      </c>
      <c r="D21" s="307">
        <v>2278.9499999999998</v>
      </c>
      <c r="E21" s="307">
        <v>2288.69</v>
      </c>
      <c r="F21" s="307">
        <v>764.29</v>
      </c>
      <c r="I21" s="221"/>
      <c r="L21" s="221"/>
    </row>
    <row r="22" spans="1:12" s="211" customFormat="1" x14ac:dyDescent="0.35">
      <c r="A22" s="307" t="s">
        <v>20</v>
      </c>
      <c r="B22" s="307" t="s">
        <v>410</v>
      </c>
      <c r="C22" s="307">
        <v>774.03</v>
      </c>
      <c r="D22" s="307">
        <v>2278.9499999999998</v>
      </c>
      <c r="E22" s="307">
        <v>2288.69</v>
      </c>
      <c r="F22" s="307">
        <v>764.29</v>
      </c>
      <c r="I22" s="221"/>
      <c r="L22" s="221"/>
    </row>
    <row r="23" spans="1:12" s="211" customFormat="1" x14ac:dyDescent="0.35">
      <c r="A23" s="307" t="s">
        <v>843</v>
      </c>
      <c r="B23" s="307" t="s">
        <v>834</v>
      </c>
      <c r="C23" s="307">
        <v>774.03</v>
      </c>
      <c r="D23" s="307">
        <v>2278.9499999999998</v>
      </c>
      <c r="E23" s="307">
        <v>2288.69</v>
      </c>
      <c r="F23" s="307">
        <v>764.29</v>
      </c>
      <c r="I23" s="221"/>
      <c r="L23" s="221"/>
    </row>
    <row r="24" spans="1:12" s="211" customFormat="1" x14ac:dyDescent="0.35">
      <c r="A24" s="307" t="s">
        <v>844</v>
      </c>
      <c r="B24" s="307" t="s">
        <v>845</v>
      </c>
      <c r="C24" s="307">
        <v>689.97</v>
      </c>
      <c r="D24" s="307">
        <v>584.76</v>
      </c>
      <c r="E24" s="307">
        <v>59.37</v>
      </c>
      <c r="F24" s="307">
        <v>1215.3599999999999</v>
      </c>
      <c r="I24" s="221"/>
      <c r="L24" s="221"/>
    </row>
    <row r="25" spans="1:12" s="211" customFormat="1" x14ac:dyDescent="0.35">
      <c r="A25" s="307" t="s">
        <v>846</v>
      </c>
      <c r="B25" s="307" t="s">
        <v>847</v>
      </c>
      <c r="C25" s="307">
        <v>689.97</v>
      </c>
      <c r="D25" s="307">
        <v>0</v>
      </c>
      <c r="E25" s="307">
        <v>0</v>
      </c>
      <c r="F25" s="307">
        <v>689.97</v>
      </c>
      <c r="I25" s="221"/>
      <c r="L25" s="221"/>
    </row>
    <row r="26" spans="1:12" s="211" customFormat="1" x14ac:dyDescent="0.35">
      <c r="A26" s="307" t="s">
        <v>848</v>
      </c>
      <c r="B26" s="307" t="s">
        <v>849</v>
      </c>
      <c r="C26" s="307">
        <v>689.97</v>
      </c>
      <c r="D26" s="307">
        <v>0</v>
      </c>
      <c r="E26" s="307">
        <v>0</v>
      </c>
      <c r="F26" s="307">
        <v>689.97</v>
      </c>
      <c r="I26" s="221"/>
      <c r="L26" s="221"/>
    </row>
    <row r="27" spans="1:12" s="211" customFormat="1" x14ac:dyDescent="0.35">
      <c r="A27" s="307" t="s">
        <v>1238</v>
      </c>
      <c r="B27" s="307" t="s">
        <v>1239</v>
      </c>
      <c r="C27" s="307">
        <v>0</v>
      </c>
      <c r="D27" s="307">
        <v>584.76</v>
      </c>
      <c r="E27" s="307">
        <v>59.37</v>
      </c>
      <c r="F27" s="307">
        <v>525.39</v>
      </c>
      <c r="I27" s="221"/>
      <c r="L27" s="221"/>
    </row>
    <row r="28" spans="1:12" s="211" customFormat="1" x14ac:dyDescent="0.35">
      <c r="A28" s="307" t="s">
        <v>1240</v>
      </c>
      <c r="B28" s="307" t="s">
        <v>1241</v>
      </c>
      <c r="C28" s="307">
        <v>0</v>
      </c>
      <c r="D28" s="307">
        <v>584.76</v>
      </c>
      <c r="E28" s="307">
        <v>59.37</v>
      </c>
      <c r="F28" s="307">
        <v>525.39</v>
      </c>
      <c r="I28" s="221"/>
      <c r="L28" s="221"/>
    </row>
    <row r="29" spans="1:12" s="211" customFormat="1" x14ac:dyDescent="0.35">
      <c r="A29" s="307" t="s">
        <v>576</v>
      </c>
      <c r="B29" s="307" t="s">
        <v>577</v>
      </c>
      <c r="C29" s="307">
        <v>16173.52</v>
      </c>
      <c r="D29" s="307">
        <v>61424.47</v>
      </c>
      <c r="E29" s="307">
        <v>71948.28</v>
      </c>
      <c r="F29" s="307">
        <v>5649.71</v>
      </c>
      <c r="I29" s="221"/>
      <c r="L29" s="221"/>
    </row>
    <row r="30" spans="1:12" s="211" customFormat="1" x14ac:dyDescent="0.35">
      <c r="A30" s="307" t="s">
        <v>578</v>
      </c>
      <c r="B30" s="307" t="s">
        <v>579</v>
      </c>
      <c r="C30" s="307">
        <v>16173.52</v>
      </c>
      <c r="D30" s="307">
        <v>61424.47</v>
      </c>
      <c r="E30" s="307">
        <v>71948.28</v>
      </c>
      <c r="F30" s="307">
        <v>5649.71</v>
      </c>
      <c r="H30" s="213"/>
      <c r="I30" s="221"/>
      <c r="J30" s="213"/>
      <c r="L30" s="221"/>
    </row>
    <row r="31" spans="1:12" s="211" customFormat="1" x14ac:dyDescent="0.35">
      <c r="A31" s="307" t="s">
        <v>580</v>
      </c>
      <c r="B31" s="307" t="s">
        <v>581</v>
      </c>
      <c r="C31" s="307">
        <v>7772.12</v>
      </c>
      <c r="D31" s="307">
        <v>3770.73</v>
      </c>
      <c r="E31" s="307">
        <v>5893.14</v>
      </c>
      <c r="F31" s="307">
        <v>5649.71</v>
      </c>
      <c r="I31" s="221"/>
      <c r="J31" s="213"/>
      <c r="L31" s="221"/>
    </row>
    <row r="32" spans="1:12" s="211" customFormat="1" x14ac:dyDescent="0.35">
      <c r="A32" s="307" t="s">
        <v>582</v>
      </c>
      <c r="B32" s="307" t="s">
        <v>835</v>
      </c>
      <c r="C32" s="307">
        <v>7772.12</v>
      </c>
      <c r="D32" s="307">
        <v>3770.73</v>
      </c>
      <c r="E32" s="307">
        <v>5893.14</v>
      </c>
      <c r="F32" s="307">
        <v>5649.71</v>
      </c>
      <c r="I32" s="221"/>
      <c r="L32" s="221"/>
    </row>
    <row r="33" spans="1:12" s="211" customFormat="1" x14ac:dyDescent="0.35">
      <c r="A33" s="307" t="s">
        <v>585</v>
      </c>
      <c r="B33" s="307" t="s">
        <v>586</v>
      </c>
      <c r="C33" s="307">
        <v>8401.4</v>
      </c>
      <c r="D33" s="307">
        <v>57653.74</v>
      </c>
      <c r="E33" s="307">
        <v>66055.14</v>
      </c>
      <c r="F33" s="307">
        <v>0</v>
      </c>
      <c r="I33" s="221"/>
      <c r="L33" s="221"/>
    </row>
    <row r="34" spans="1:12" s="211" customFormat="1" x14ac:dyDescent="0.35">
      <c r="A34" s="307" t="s">
        <v>587</v>
      </c>
      <c r="B34" s="307" t="s">
        <v>588</v>
      </c>
      <c r="C34" s="307">
        <v>0</v>
      </c>
      <c r="D34" s="307">
        <v>2131.8000000000002</v>
      </c>
      <c r="E34" s="307">
        <v>2131.8000000000002</v>
      </c>
      <c r="F34" s="307">
        <v>0</v>
      </c>
      <c r="I34" s="221"/>
      <c r="L34" s="221"/>
    </row>
    <row r="35" spans="1:12" s="211" customFormat="1" x14ac:dyDescent="0.35">
      <c r="A35" s="307" t="s">
        <v>589</v>
      </c>
      <c r="B35" s="307" t="s">
        <v>590</v>
      </c>
      <c r="C35" s="307">
        <v>8401.4</v>
      </c>
      <c r="D35" s="307">
        <v>55521.94</v>
      </c>
      <c r="E35" s="307">
        <v>63923.34</v>
      </c>
      <c r="F35" s="307">
        <v>0</v>
      </c>
      <c r="I35" s="221"/>
      <c r="L35" s="221"/>
    </row>
    <row r="36" spans="1:12" s="211" customFormat="1" x14ac:dyDescent="0.35">
      <c r="A36" s="307" t="s">
        <v>243</v>
      </c>
      <c r="B36" s="307" t="s">
        <v>23</v>
      </c>
      <c r="C36" s="307">
        <v>343025.03</v>
      </c>
      <c r="D36" s="307">
        <v>40167.589999999997</v>
      </c>
      <c r="E36" s="307">
        <v>49839.33</v>
      </c>
      <c r="F36" s="307">
        <v>333353.28999999998</v>
      </c>
      <c r="I36" s="221"/>
      <c r="L36" s="221"/>
    </row>
    <row r="37" spans="1:12" s="211" customFormat="1" x14ac:dyDescent="0.35">
      <c r="A37" s="307" t="s">
        <v>244</v>
      </c>
      <c r="B37" s="307" t="s">
        <v>24</v>
      </c>
      <c r="C37" s="307">
        <v>343025.03</v>
      </c>
      <c r="D37" s="307">
        <v>40167.589999999997</v>
      </c>
      <c r="E37" s="307">
        <v>49839.33</v>
      </c>
      <c r="F37" s="307">
        <v>333353.28999999998</v>
      </c>
      <c r="I37" s="221"/>
      <c r="L37" s="221"/>
    </row>
    <row r="38" spans="1:12" s="211" customFormat="1" x14ac:dyDescent="0.35">
      <c r="A38" s="307" t="s">
        <v>245</v>
      </c>
      <c r="B38" s="307" t="s">
        <v>25</v>
      </c>
      <c r="C38" s="307">
        <v>343025.03</v>
      </c>
      <c r="D38" s="307">
        <v>40167.589999999997</v>
      </c>
      <c r="E38" s="307">
        <v>49839.33</v>
      </c>
      <c r="F38" s="307">
        <v>333353.28999999998</v>
      </c>
      <c r="I38" s="221"/>
      <c r="L38" s="221"/>
    </row>
    <row r="39" spans="1:12" s="211" customFormat="1" x14ac:dyDescent="0.35">
      <c r="A39" s="307" t="s">
        <v>26</v>
      </c>
      <c r="B39" s="307" t="s">
        <v>27</v>
      </c>
      <c r="C39" s="307">
        <v>446086.15</v>
      </c>
      <c r="D39" s="307">
        <v>34678.800000000003</v>
      </c>
      <c r="E39" s="307">
        <v>10055.14</v>
      </c>
      <c r="F39" s="307">
        <v>470709.81</v>
      </c>
      <c r="I39" s="221"/>
      <c r="L39" s="221"/>
    </row>
    <row r="40" spans="1:12" s="211" customFormat="1" x14ac:dyDescent="0.35">
      <c r="A40" s="307" t="s">
        <v>246</v>
      </c>
      <c r="B40" s="307" t="s">
        <v>28</v>
      </c>
      <c r="C40" s="307">
        <v>47007.97</v>
      </c>
      <c r="D40" s="307">
        <v>3800</v>
      </c>
      <c r="E40" s="307">
        <v>7029</v>
      </c>
      <c r="F40" s="307">
        <v>43778.97</v>
      </c>
      <c r="I40" s="221"/>
      <c r="L40" s="221"/>
    </row>
    <row r="41" spans="1:12" s="211" customFormat="1" x14ac:dyDescent="0.35">
      <c r="A41" s="307" t="s">
        <v>247</v>
      </c>
      <c r="B41" s="307" t="s">
        <v>29</v>
      </c>
      <c r="C41" s="307">
        <v>257078.5</v>
      </c>
      <c r="D41" s="307">
        <v>0</v>
      </c>
      <c r="E41" s="307">
        <v>0</v>
      </c>
      <c r="F41" s="307">
        <v>257078.5</v>
      </c>
      <c r="I41" s="221"/>
      <c r="L41" s="221"/>
    </row>
    <row r="42" spans="1:12" s="211" customFormat="1" x14ac:dyDescent="0.35">
      <c r="A42" s="307" t="s">
        <v>248</v>
      </c>
      <c r="B42" s="307" t="s">
        <v>30</v>
      </c>
      <c r="C42" s="307">
        <v>35307.9</v>
      </c>
      <c r="D42" s="307">
        <v>5820</v>
      </c>
      <c r="E42" s="307">
        <v>0</v>
      </c>
      <c r="F42" s="307">
        <v>41127.9</v>
      </c>
      <c r="I42" s="221"/>
      <c r="L42" s="221"/>
    </row>
    <row r="43" spans="1:12" s="211" customFormat="1" x14ac:dyDescent="0.35">
      <c r="A43" s="307" t="s">
        <v>249</v>
      </c>
      <c r="B43" s="307" t="s">
        <v>31</v>
      </c>
      <c r="C43" s="307">
        <v>82598.78</v>
      </c>
      <c r="D43" s="307">
        <v>25058.799999999999</v>
      </c>
      <c r="E43" s="307">
        <v>3026.14</v>
      </c>
      <c r="F43" s="307">
        <v>104631.44</v>
      </c>
      <c r="I43" s="221"/>
      <c r="L43" s="221"/>
    </row>
    <row r="44" spans="1:12" s="211" customFormat="1" x14ac:dyDescent="0.35">
      <c r="A44" s="307" t="s">
        <v>250</v>
      </c>
      <c r="B44" s="307" t="s">
        <v>32</v>
      </c>
      <c r="C44" s="307">
        <v>15057</v>
      </c>
      <c r="D44" s="307">
        <v>0</v>
      </c>
      <c r="E44" s="307">
        <v>0</v>
      </c>
      <c r="F44" s="307">
        <v>15057</v>
      </c>
      <c r="I44" s="221"/>
      <c r="L44" s="221"/>
    </row>
    <row r="45" spans="1:12" s="211" customFormat="1" x14ac:dyDescent="0.35">
      <c r="A45" s="307" t="s">
        <v>923</v>
      </c>
      <c r="B45" s="307" t="s">
        <v>924</v>
      </c>
      <c r="C45" s="307">
        <v>9036</v>
      </c>
      <c r="D45" s="307">
        <v>0</v>
      </c>
      <c r="E45" s="307">
        <v>0</v>
      </c>
      <c r="F45" s="307">
        <v>9036</v>
      </c>
      <c r="I45" s="221"/>
      <c r="L45" s="221"/>
    </row>
    <row r="46" spans="1:12" s="211" customFormat="1" x14ac:dyDescent="0.35">
      <c r="A46" s="307" t="s">
        <v>33</v>
      </c>
      <c r="B46" s="307" t="s">
        <v>34</v>
      </c>
      <c r="C46" s="307">
        <v>-103061.12</v>
      </c>
      <c r="D46" s="307">
        <v>5488.79</v>
      </c>
      <c r="E46" s="307">
        <v>39784.19</v>
      </c>
      <c r="F46" s="307">
        <v>-137356.51999999999</v>
      </c>
      <c r="I46" s="221"/>
      <c r="L46" s="221"/>
    </row>
    <row r="47" spans="1:12" s="211" customFormat="1" x14ac:dyDescent="0.35">
      <c r="A47" s="307" t="s">
        <v>251</v>
      </c>
      <c r="B47" s="307" t="s">
        <v>35</v>
      </c>
      <c r="C47" s="307">
        <v>-25395.26</v>
      </c>
      <c r="D47" s="307">
        <v>3052</v>
      </c>
      <c r="E47" s="307">
        <v>1566.04</v>
      </c>
      <c r="F47" s="307">
        <v>-23909.3</v>
      </c>
      <c r="I47" s="221"/>
      <c r="L47" s="221"/>
    </row>
    <row r="48" spans="1:12" s="211" customFormat="1" x14ac:dyDescent="0.35">
      <c r="A48" s="307" t="s">
        <v>252</v>
      </c>
      <c r="B48" s="307" t="s">
        <v>36</v>
      </c>
      <c r="C48" s="307">
        <v>-12196.85</v>
      </c>
      <c r="D48" s="307">
        <v>30.25</v>
      </c>
      <c r="E48" s="307">
        <v>25707.84</v>
      </c>
      <c r="F48" s="307">
        <v>-37874.44</v>
      </c>
      <c r="I48" s="221"/>
      <c r="L48" s="221"/>
    </row>
    <row r="49" spans="1:12" s="211" customFormat="1" x14ac:dyDescent="0.35">
      <c r="A49" s="307" t="s">
        <v>253</v>
      </c>
      <c r="B49" s="307" t="s">
        <v>37</v>
      </c>
      <c r="C49" s="307">
        <v>-15586.89</v>
      </c>
      <c r="D49" s="307">
        <v>0</v>
      </c>
      <c r="E49" s="307">
        <v>3471.56</v>
      </c>
      <c r="F49" s="307">
        <v>-19058.45</v>
      </c>
      <c r="I49" s="221"/>
      <c r="L49" s="221"/>
    </row>
    <row r="50" spans="1:12" s="211" customFormat="1" x14ac:dyDescent="0.35">
      <c r="A50" s="307" t="s">
        <v>254</v>
      </c>
      <c r="B50" s="307" t="s">
        <v>38</v>
      </c>
      <c r="C50" s="307">
        <v>-46517.98</v>
      </c>
      <c r="D50" s="307">
        <v>2406.54</v>
      </c>
      <c r="E50" s="307">
        <v>7857.71</v>
      </c>
      <c r="F50" s="307">
        <v>-51969.15</v>
      </c>
      <c r="I50" s="221"/>
      <c r="L50" s="221"/>
    </row>
    <row r="51" spans="1:12" s="211" customFormat="1" x14ac:dyDescent="0.35">
      <c r="A51" s="307" t="s">
        <v>255</v>
      </c>
      <c r="B51" s="307" t="s">
        <v>39</v>
      </c>
      <c r="C51" s="307">
        <v>-2718.33</v>
      </c>
      <c r="D51" s="307">
        <v>0</v>
      </c>
      <c r="E51" s="307">
        <v>729.24</v>
      </c>
      <c r="F51" s="307">
        <v>-3447.57</v>
      </c>
      <c r="I51" s="221"/>
      <c r="L51" s="221"/>
    </row>
    <row r="52" spans="1:12" s="211" customFormat="1" x14ac:dyDescent="0.35">
      <c r="A52" s="307" t="s">
        <v>925</v>
      </c>
      <c r="B52" s="307" t="s">
        <v>926</v>
      </c>
      <c r="C52" s="307">
        <v>-645.80999999999995</v>
      </c>
      <c r="D52" s="307">
        <v>0</v>
      </c>
      <c r="E52" s="307">
        <v>451.8</v>
      </c>
      <c r="F52" s="307">
        <v>-1097.6099999999999</v>
      </c>
      <c r="I52" s="221"/>
      <c r="L52" s="221"/>
    </row>
    <row r="53" spans="1:12" s="211" customFormat="1" x14ac:dyDescent="0.35">
      <c r="A53" s="307" t="s">
        <v>260</v>
      </c>
      <c r="B53" s="307" t="s">
        <v>48</v>
      </c>
      <c r="C53" s="307">
        <v>10423.36</v>
      </c>
      <c r="D53" s="307">
        <v>0</v>
      </c>
      <c r="E53" s="307">
        <v>0</v>
      </c>
      <c r="F53" s="307">
        <v>10423.36</v>
      </c>
      <c r="I53" s="221"/>
      <c r="L53" s="221"/>
    </row>
    <row r="54" spans="1:12" s="211" customFormat="1" x14ac:dyDescent="0.35">
      <c r="A54" s="307" t="s">
        <v>261</v>
      </c>
      <c r="B54" s="307" t="s">
        <v>49</v>
      </c>
      <c r="C54" s="307">
        <v>10423.36</v>
      </c>
      <c r="D54" s="307">
        <v>0</v>
      </c>
      <c r="E54" s="307">
        <v>0</v>
      </c>
      <c r="F54" s="307">
        <v>10423.36</v>
      </c>
      <c r="I54" s="221"/>
      <c r="L54" s="221"/>
    </row>
    <row r="55" spans="1:12" s="211" customFormat="1" x14ac:dyDescent="0.35">
      <c r="A55" s="307" t="s">
        <v>262</v>
      </c>
      <c r="B55" s="307" t="s">
        <v>50</v>
      </c>
      <c r="C55" s="307">
        <v>10423.36</v>
      </c>
      <c r="D55" s="307">
        <v>0</v>
      </c>
      <c r="E55" s="307">
        <v>0</v>
      </c>
      <c r="F55" s="307">
        <v>10423.36</v>
      </c>
      <c r="I55" s="221"/>
      <c r="L55" s="221"/>
    </row>
    <row r="56" spans="1:12" s="211" customFormat="1" x14ac:dyDescent="0.35">
      <c r="A56" s="307" t="s">
        <v>263</v>
      </c>
      <c r="B56" s="307" t="s">
        <v>50</v>
      </c>
      <c r="C56" s="307">
        <v>10423.36</v>
      </c>
      <c r="D56" s="307">
        <v>0</v>
      </c>
      <c r="E56" s="307">
        <v>0</v>
      </c>
      <c r="F56" s="307">
        <v>10423.36</v>
      </c>
      <c r="I56" s="221"/>
      <c r="L56" s="221"/>
    </row>
    <row r="57" spans="1:12" s="211" customFormat="1" x14ac:dyDescent="0.35">
      <c r="A57" s="307" t="s">
        <v>595</v>
      </c>
      <c r="B57" s="307" t="s">
        <v>596</v>
      </c>
      <c r="C57" s="307">
        <v>10423.36</v>
      </c>
      <c r="D57" s="307">
        <v>0</v>
      </c>
      <c r="E57" s="307">
        <v>0</v>
      </c>
      <c r="F57" s="307">
        <v>10423.36</v>
      </c>
      <c r="I57" s="221"/>
      <c r="L57" s="221"/>
    </row>
    <row r="58" spans="1:12" s="211" customFormat="1" x14ac:dyDescent="0.35">
      <c r="A58" s="307" t="s">
        <v>51</v>
      </c>
      <c r="B58" s="307" t="s">
        <v>52</v>
      </c>
      <c r="C58" s="307">
        <v>3723467.67</v>
      </c>
      <c r="D58" s="307">
        <v>1862620.08</v>
      </c>
      <c r="E58" s="307">
        <v>2008680.4</v>
      </c>
      <c r="F58" s="307">
        <v>3869527.99</v>
      </c>
      <c r="I58" s="221"/>
      <c r="L58" s="221"/>
    </row>
    <row r="59" spans="1:12" s="211" customFormat="1" x14ac:dyDescent="0.35">
      <c r="A59" s="307" t="s">
        <v>264</v>
      </c>
      <c r="B59" s="307" t="s">
        <v>53</v>
      </c>
      <c r="C59" s="307">
        <v>86216.27</v>
      </c>
      <c r="D59" s="307">
        <v>1862620.08</v>
      </c>
      <c r="E59" s="307">
        <v>2008680.4</v>
      </c>
      <c r="F59" s="307">
        <v>232276.59</v>
      </c>
      <c r="I59" s="221"/>
      <c r="L59" s="221"/>
    </row>
    <row r="60" spans="1:12" s="211" customFormat="1" x14ac:dyDescent="0.35">
      <c r="A60" s="307" t="s">
        <v>265</v>
      </c>
      <c r="B60" s="307" t="s">
        <v>54</v>
      </c>
      <c r="C60" s="307">
        <v>86216.27</v>
      </c>
      <c r="D60" s="307">
        <v>1862620.08</v>
      </c>
      <c r="E60" s="307">
        <v>2008680.4</v>
      </c>
      <c r="F60" s="307">
        <v>232276.59</v>
      </c>
      <c r="H60" s="231"/>
      <c r="I60" s="221"/>
      <c r="L60" s="221"/>
    </row>
    <row r="61" spans="1:12" s="211" customFormat="1" x14ac:dyDescent="0.35">
      <c r="A61" s="307" t="s">
        <v>266</v>
      </c>
      <c r="B61" s="307" t="s">
        <v>55</v>
      </c>
      <c r="C61" s="307">
        <v>20173.02</v>
      </c>
      <c r="D61" s="307">
        <v>1589645.28</v>
      </c>
      <c r="E61" s="307">
        <v>1677139.11</v>
      </c>
      <c r="F61" s="307">
        <v>107666.85</v>
      </c>
      <c r="H61" s="232"/>
      <c r="I61" s="221"/>
      <c r="L61" s="221"/>
    </row>
    <row r="62" spans="1:12" s="211" customFormat="1" x14ac:dyDescent="0.35">
      <c r="A62" s="307" t="s">
        <v>267</v>
      </c>
      <c r="B62" s="307" t="s">
        <v>56</v>
      </c>
      <c r="C62" s="307">
        <v>14241.19</v>
      </c>
      <c r="D62" s="307">
        <v>1060007.98</v>
      </c>
      <c r="E62" s="307">
        <v>1135941.27</v>
      </c>
      <c r="F62" s="307">
        <v>90174.48</v>
      </c>
      <c r="H62" s="213"/>
      <c r="I62" s="221"/>
      <c r="L62" s="221"/>
    </row>
    <row r="63" spans="1:12" s="211" customFormat="1" x14ac:dyDescent="0.35">
      <c r="A63" s="307" t="s">
        <v>927</v>
      </c>
      <c r="B63" s="307" t="s">
        <v>928</v>
      </c>
      <c r="C63" s="307">
        <v>0</v>
      </c>
      <c r="D63" s="307">
        <v>67223.740000000005</v>
      </c>
      <c r="E63" s="307">
        <v>67223.740000000005</v>
      </c>
      <c r="F63" s="307">
        <v>0</v>
      </c>
      <c r="I63" s="221"/>
      <c r="L63" s="221"/>
    </row>
    <row r="64" spans="1:12" s="211" customFormat="1" x14ac:dyDescent="0.35">
      <c r="A64" s="307" t="s">
        <v>929</v>
      </c>
      <c r="B64" s="307" t="s">
        <v>930</v>
      </c>
      <c r="C64" s="307">
        <v>509.58</v>
      </c>
      <c r="D64" s="307">
        <v>3312.26</v>
      </c>
      <c r="E64" s="307">
        <v>3428.07</v>
      </c>
      <c r="F64" s="307">
        <v>625.39</v>
      </c>
      <c r="I64" s="221"/>
      <c r="L64" s="221"/>
    </row>
    <row r="65" spans="1:12" s="211" customFormat="1" x14ac:dyDescent="0.35">
      <c r="A65" s="307" t="s">
        <v>723</v>
      </c>
      <c r="B65" s="307" t="s">
        <v>931</v>
      </c>
      <c r="C65" s="307">
        <v>0</v>
      </c>
      <c r="D65" s="307">
        <v>5584.13</v>
      </c>
      <c r="E65" s="307">
        <v>6704.13</v>
      </c>
      <c r="F65" s="307">
        <v>1120</v>
      </c>
      <c r="I65" s="221"/>
      <c r="L65" s="221"/>
    </row>
    <row r="66" spans="1:12" s="211" customFormat="1" x14ac:dyDescent="0.35">
      <c r="A66" s="307" t="s">
        <v>725</v>
      </c>
      <c r="B66" s="307" t="s">
        <v>932</v>
      </c>
      <c r="C66" s="307">
        <v>0</v>
      </c>
      <c r="D66" s="307">
        <v>26900</v>
      </c>
      <c r="E66" s="307">
        <v>26900</v>
      </c>
      <c r="F66" s="307">
        <v>0</v>
      </c>
      <c r="I66" s="221"/>
      <c r="L66" s="221"/>
    </row>
    <row r="67" spans="1:12" s="211" customFormat="1" x14ac:dyDescent="0.35">
      <c r="A67" s="307" t="s">
        <v>933</v>
      </c>
      <c r="B67" s="307" t="s">
        <v>934</v>
      </c>
      <c r="C67" s="307">
        <v>0</v>
      </c>
      <c r="D67" s="307">
        <v>17896.66</v>
      </c>
      <c r="E67" s="307">
        <v>17896.66</v>
      </c>
      <c r="F67" s="307">
        <v>0</v>
      </c>
      <c r="I67" s="221"/>
      <c r="L67" s="221"/>
    </row>
    <row r="68" spans="1:12" s="211" customFormat="1" x14ac:dyDescent="0.35">
      <c r="A68" s="307" t="s">
        <v>935</v>
      </c>
      <c r="B68" s="307" t="s">
        <v>936</v>
      </c>
      <c r="C68" s="307">
        <v>0</v>
      </c>
      <c r="D68" s="307">
        <v>10374.700000000001</v>
      </c>
      <c r="E68" s="307">
        <v>10374.700000000001</v>
      </c>
      <c r="F68" s="307">
        <v>0</v>
      </c>
      <c r="I68" s="221"/>
      <c r="L68" s="221"/>
    </row>
    <row r="69" spans="1:12" s="211" customFormat="1" x14ac:dyDescent="0.35">
      <c r="A69" s="307" t="s">
        <v>937</v>
      </c>
      <c r="B69" s="307" t="s">
        <v>938</v>
      </c>
      <c r="C69" s="307">
        <v>0</v>
      </c>
      <c r="D69" s="307">
        <v>24585.47</v>
      </c>
      <c r="E69" s="307">
        <v>24585.47</v>
      </c>
      <c r="F69" s="307">
        <v>0</v>
      </c>
      <c r="I69" s="221"/>
      <c r="L69" s="221"/>
    </row>
    <row r="70" spans="1:12" s="211" customFormat="1" x14ac:dyDescent="0.35">
      <c r="A70" s="307" t="s">
        <v>939</v>
      </c>
      <c r="B70" s="307" t="s">
        <v>940</v>
      </c>
      <c r="C70" s="307">
        <v>0</v>
      </c>
      <c r="D70" s="307">
        <v>27700.97</v>
      </c>
      <c r="E70" s="307">
        <v>46417.15</v>
      </c>
      <c r="F70" s="307">
        <v>18716.18</v>
      </c>
      <c r="I70" s="221"/>
      <c r="L70" s="221"/>
    </row>
    <row r="71" spans="1:12" s="211" customFormat="1" x14ac:dyDescent="0.35">
      <c r="A71" s="307" t="s">
        <v>733</v>
      </c>
      <c r="B71" s="307" t="s">
        <v>1242</v>
      </c>
      <c r="C71" s="307">
        <v>0</v>
      </c>
      <c r="D71" s="307">
        <v>3414.6</v>
      </c>
      <c r="E71" s="307">
        <v>7512.12</v>
      </c>
      <c r="F71" s="307">
        <v>4097.5200000000004</v>
      </c>
      <c r="I71" s="221"/>
      <c r="L71" s="221"/>
    </row>
    <row r="72" spans="1:12" s="211" customFormat="1" x14ac:dyDescent="0.35">
      <c r="A72" s="307" t="s">
        <v>941</v>
      </c>
      <c r="B72" s="307" t="s">
        <v>942</v>
      </c>
      <c r="C72" s="307">
        <v>759.62</v>
      </c>
      <c r="D72" s="307">
        <v>4547.8999999999996</v>
      </c>
      <c r="E72" s="307">
        <v>4557.92</v>
      </c>
      <c r="F72" s="307">
        <v>769.64</v>
      </c>
      <c r="I72" s="221"/>
      <c r="L72" s="221"/>
    </row>
    <row r="73" spans="1:12" s="211" customFormat="1" x14ac:dyDescent="0.35">
      <c r="A73" s="307" t="s">
        <v>1243</v>
      </c>
      <c r="B73" s="307" t="s">
        <v>1244</v>
      </c>
      <c r="C73" s="307">
        <v>0</v>
      </c>
      <c r="D73" s="307">
        <v>5435</v>
      </c>
      <c r="E73" s="307">
        <v>5435</v>
      </c>
      <c r="F73" s="307">
        <v>0</v>
      </c>
      <c r="I73" s="221"/>
      <c r="L73" s="221"/>
    </row>
    <row r="74" spans="1:12" s="211" customFormat="1" x14ac:dyDescent="0.35">
      <c r="A74" s="307" t="s">
        <v>1245</v>
      </c>
      <c r="B74" s="307" t="s">
        <v>1246</v>
      </c>
      <c r="C74" s="307">
        <v>0</v>
      </c>
      <c r="D74" s="307">
        <v>200</v>
      </c>
      <c r="E74" s="307">
        <v>200</v>
      </c>
      <c r="F74" s="307">
        <v>0</v>
      </c>
      <c r="I74" s="221"/>
      <c r="L74" s="221"/>
    </row>
    <row r="75" spans="1:12" s="211" customFormat="1" x14ac:dyDescent="0.35">
      <c r="A75" s="307" t="s">
        <v>1247</v>
      </c>
      <c r="B75" s="307" t="s">
        <v>1248</v>
      </c>
      <c r="C75" s="307">
        <v>0</v>
      </c>
      <c r="D75" s="307">
        <v>0</v>
      </c>
      <c r="E75" s="307">
        <v>381.76</v>
      </c>
      <c r="F75" s="307">
        <v>381.76</v>
      </c>
      <c r="I75" s="221"/>
      <c r="L75" s="221"/>
    </row>
    <row r="76" spans="1:12" s="211" customFormat="1" x14ac:dyDescent="0.35">
      <c r="A76" s="307" t="s">
        <v>1249</v>
      </c>
      <c r="B76" s="307" t="s">
        <v>1250</v>
      </c>
      <c r="C76" s="307">
        <v>0</v>
      </c>
      <c r="D76" s="307">
        <v>16100</v>
      </c>
      <c r="E76" s="307">
        <v>16100</v>
      </c>
      <c r="F76" s="307">
        <v>0</v>
      </c>
      <c r="I76" s="221"/>
      <c r="L76" s="221"/>
    </row>
    <row r="77" spans="1:12" s="211" customFormat="1" x14ac:dyDescent="0.35">
      <c r="A77" s="307" t="s">
        <v>943</v>
      </c>
      <c r="B77" s="307" t="s">
        <v>944</v>
      </c>
      <c r="C77" s="307">
        <v>0</v>
      </c>
      <c r="D77" s="307">
        <v>33280</v>
      </c>
      <c r="E77" s="307">
        <v>33280</v>
      </c>
      <c r="F77" s="307">
        <v>0</v>
      </c>
      <c r="I77" s="221"/>
      <c r="L77" s="221"/>
    </row>
    <row r="78" spans="1:12" s="211" customFormat="1" x14ac:dyDescent="0.35">
      <c r="A78" s="307" t="s">
        <v>945</v>
      </c>
      <c r="B78" s="307" t="s">
        <v>946</v>
      </c>
      <c r="C78" s="307">
        <v>0</v>
      </c>
      <c r="D78" s="307">
        <v>10219.870000000001</v>
      </c>
      <c r="E78" s="307">
        <v>11017.59</v>
      </c>
      <c r="F78" s="307">
        <v>797.72</v>
      </c>
      <c r="I78" s="221"/>
      <c r="L78" s="221"/>
    </row>
    <row r="79" spans="1:12" s="211" customFormat="1" x14ac:dyDescent="0.35">
      <c r="A79" s="307" t="s">
        <v>1251</v>
      </c>
      <c r="B79" s="307" t="s">
        <v>1252</v>
      </c>
      <c r="C79" s="307">
        <v>0</v>
      </c>
      <c r="D79" s="307">
        <v>1680</v>
      </c>
      <c r="E79" s="307">
        <v>1680</v>
      </c>
      <c r="F79" s="307">
        <v>0</v>
      </c>
      <c r="I79" s="221"/>
      <c r="L79" s="221"/>
    </row>
    <row r="80" spans="1:12" s="211" customFormat="1" x14ac:dyDescent="0.35">
      <c r="A80" s="307" t="s">
        <v>1253</v>
      </c>
      <c r="B80" s="307" t="s">
        <v>1254</v>
      </c>
      <c r="C80" s="307">
        <v>0</v>
      </c>
      <c r="D80" s="307">
        <v>70.31</v>
      </c>
      <c r="E80" s="307">
        <v>70.31</v>
      </c>
      <c r="F80" s="307">
        <v>0</v>
      </c>
      <c r="I80" s="221"/>
      <c r="L80" s="221"/>
    </row>
    <row r="81" spans="1:12" s="211" customFormat="1" x14ac:dyDescent="0.35">
      <c r="A81" s="307" t="s">
        <v>947</v>
      </c>
      <c r="B81" s="307" t="s">
        <v>948</v>
      </c>
      <c r="C81" s="307">
        <v>0</v>
      </c>
      <c r="D81" s="307">
        <v>25625</v>
      </c>
      <c r="E81" s="307">
        <v>30750</v>
      </c>
      <c r="F81" s="307">
        <v>5125</v>
      </c>
      <c r="I81" s="221"/>
      <c r="L81" s="221"/>
    </row>
    <row r="82" spans="1:12" s="211" customFormat="1" x14ac:dyDescent="0.35">
      <c r="A82" s="307" t="s">
        <v>949</v>
      </c>
      <c r="B82" s="307" t="s">
        <v>950</v>
      </c>
      <c r="C82" s="307">
        <v>0</v>
      </c>
      <c r="D82" s="307">
        <v>4927.12</v>
      </c>
      <c r="E82" s="307">
        <v>4927.12</v>
      </c>
      <c r="F82" s="307">
        <v>0</v>
      </c>
      <c r="I82" s="221"/>
      <c r="L82" s="221"/>
    </row>
    <row r="83" spans="1:12" s="211" customFormat="1" x14ac:dyDescent="0.35">
      <c r="A83" s="307" t="s">
        <v>951</v>
      </c>
      <c r="B83" s="307" t="s">
        <v>952</v>
      </c>
      <c r="C83" s="307">
        <v>0</v>
      </c>
      <c r="D83" s="307">
        <v>10480</v>
      </c>
      <c r="E83" s="307">
        <v>10480</v>
      </c>
      <c r="F83" s="307">
        <v>0</v>
      </c>
      <c r="I83" s="221"/>
      <c r="L83" s="221"/>
    </row>
    <row r="84" spans="1:12" s="211" customFormat="1" x14ac:dyDescent="0.35">
      <c r="A84" s="307" t="s">
        <v>1255</v>
      </c>
      <c r="B84" s="307" t="s">
        <v>1256</v>
      </c>
      <c r="C84" s="307">
        <v>0</v>
      </c>
      <c r="D84" s="307">
        <v>7400</v>
      </c>
      <c r="E84" s="307">
        <v>7400</v>
      </c>
      <c r="F84" s="307">
        <v>0</v>
      </c>
      <c r="I84" s="221"/>
      <c r="L84" s="221"/>
    </row>
    <row r="85" spans="1:12" s="211" customFormat="1" x14ac:dyDescent="0.35">
      <c r="A85" s="307" t="s">
        <v>953</v>
      </c>
      <c r="B85" s="307" t="s">
        <v>954</v>
      </c>
      <c r="C85" s="307">
        <v>0</v>
      </c>
      <c r="D85" s="307">
        <v>9820</v>
      </c>
      <c r="E85" s="307">
        <v>12030</v>
      </c>
      <c r="F85" s="307">
        <v>2210</v>
      </c>
      <c r="I85" s="221"/>
      <c r="L85" s="221"/>
    </row>
    <row r="86" spans="1:12" s="211" customFormat="1" x14ac:dyDescent="0.35">
      <c r="A86" s="307" t="s">
        <v>955</v>
      </c>
      <c r="B86" s="307" t="s">
        <v>956</v>
      </c>
      <c r="C86" s="307">
        <v>1888</v>
      </c>
      <c r="D86" s="307">
        <v>9092.2000000000007</v>
      </c>
      <c r="E86" s="307">
        <v>7204.2</v>
      </c>
      <c r="F86" s="307">
        <v>0</v>
      </c>
      <c r="I86" s="221"/>
      <c r="L86" s="221"/>
    </row>
    <row r="87" spans="1:12" s="211" customFormat="1" x14ac:dyDescent="0.35">
      <c r="A87" s="307" t="s">
        <v>957</v>
      </c>
      <c r="B87" s="307" t="s">
        <v>958</v>
      </c>
      <c r="C87" s="307">
        <v>0</v>
      </c>
      <c r="D87" s="307">
        <v>1200</v>
      </c>
      <c r="E87" s="307">
        <v>1200</v>
      </c>
      <c r="F87" s="307">
        <v>0</v>
      </c>
      <c r="I87" s="221"/>
      <c r="L87" s="221"/>
    </row>
    <row r="88" spans="1:12" s="211" customFormat="1" x14ac:dyDescent="0.35">
      <c r="A88" s="307" t="s">
        <v>1257</v>
      </c>
      <c r="B88" s="307" t="s">
        <v>1258</v>
      </c>
      <c r="C88" s="307">
        <v>0</v>
      </c>
      <c r="D88" s="307">
        <v>2533.9499999999998</v>
      </c>
      <c r="E88" s="307">
        <v>2533.9499999999998</v>
      </c>
      <c r="F88" s="307">
        <v>0</v>
      </c>
      <c r="I88" s="221"/>
      <c r="L88" s="221"/>
    </row>
    <row r="89" spans="1:12" s="211" customFormat="1" x14ac:dyDescent="0.35">
      <c r="A89" s="307" t="s">
        <v>959</v>
      </c>
      <c r="B89" s="307" t="s">
        <v>960</v>
      </c>
      <c r="C89" s="307">
        <v>1228.5</v>
      </c>
      <c r="D89" s="307">
        <v>7332.04</v>
      </c>
      <c r="E89" s="307">
        <v>7407.93</v>
      </c>
      <c r="F89" s="307">
        <v>1304.3900000000001</v>
      </c>
      <c r="I89" s="221"/>
      <c r="L89" s="221"/>
    </row>
    <row r="90" spans="1:12" s="211" customFormat="1" x14ac:dyDescent="0.35">
      <c r="A90" s="307" t="s">
        <v>961</v>
      </c>
      <c r="B90" s="307" t="s">
        <v>962</v>
      </c>
      <c r="C90" s="307">
        <v>0</v>
      </c>
      <c r="D90" s="307">
        <v>10000</v>
      </c>
      <c r="E90" s="307">
        <v>10000</v>
      </c>
      <c r="F90" s="307">
        <v>0</v>
      </c>
      <c r="I90" s="221"/>
      <c r="L90" s="221"/>
    </row>
    <row r="91" spans="1:12" s="211" customFormat="1" x14ac:dyDescent="0.35">
      <c r="A91" s="307" t="s">
        <v>963</v>
      </c>
      <c r="B91" s="307" t="s">
        <v>964</v>
      </c>
      <c r="C91" s="307">
        <v>5.49</v>
      </c>
      <c r="D91" s="307">
        <v>40.28</v>
      </c>
      <c r="E91" s="307">
        <v>34.79</v>
      </c>
      <c r="F91" s="307">
        <v>0</v>
      </c>
      <c r="I91" s="221"/>
      <c r="L91" s="221"/>
    </row>
    <row r="92" spans="1:12" s="211" customFormat="1" x14ac:dyDescent="0.35">
      <c r="A92" s="307" t="s">
        <v>1259</v>
      </c>
      <c r="B92" s="307" t="s">
        <v>1260</v>
      </c>
      <c r="C92" s="307">
        <v>0</v>
      </c>
      <c r="D92" s="307">
        <v>420</v>
      </c>
      <c r="E92" s="307">
        <v>420</v>
      </c>
      <c r="F92" s="307">
        <v>0</v>
      </c>
      <c r="I92" s="221"/>
      <c r="L92" s="221"/>
    </row>
    <row r="93" spans="1:12" s="211" customFormat="1" x14ac:dyDescent="0.35">
      <c r="A93" s="307" t="s">
        <v>965</v>
      </c>
      <c r="B93" s="307" t="s">
        <v>966</v>
      </c>
      <c r="C93" s="307">
        <v>0</v>
      </c>
      <c r="D93" s="307">
        <v>23400</v>
      </c>
      <c r="E93" s="307">
        <v>23400</v>
      </c>
      <c r="F93" s="307">
        <v>0</v>
      </c>
      <c r="I93" s="221"/>
      <c r="L93" s="221"/>
    </row>
    <row r="94" spans="1:12" s="211" customFormat="1" x14ac:dyDescent="0.35">
      <c r="A94" s="307" t="s">
        <v>967</v>
      </c>
      <c r="B94" s="307" t="s">
        <v>968</v>
      </c>
      <c r="C94" s="307">
        <v>0</v>
      </c>
      <c r="D94" s="307">
        <v>12578.7</v>
      </c>
      <c r="E94" s="307">
        <v>12578.7</v>
      </c>
      <c r="F94" s="307">
        <v>0</v>
      </c>
      <c r="I94" s="221"/>
      <c r="L94" s="221"/>
    </row>
    <row r="95" spans="1:12" s="211" customFormat="1" x14ac:dyDescent="0.35">
      <c r="A95" s="307" t="s">
        <v>969</v>
      </c>
      <c r="B95" s="307" t="s">
        <v>970</v>
      </c>
      <c r="C95" s="307">
        <v>0</v>
      </c>
      <c r="D95" s="307">
        <v>18692.7</v>
      </c>
      <c r="E95" s="307">
        <v>21841.200000000001</v>
      </c>
      <c r="F95" s="307">
        <v>3148.5</v>
      </c>
      <c r="I95" s="221"/>
      <c r="L95" s="221"/>
    </row>
    <row r="96" spans="1:12" s="211" customFormat="1" x14ac:dyDescent="0.35">
      <c r="A96" s="307" t="s">
        <v>971</v>
      </c>
      <c r="B96" s="307" t="s">
        <v>972</v>
      </c>
      <c r="C96" s="307">
        <v>0</v>
      </c>
      <c r="D96" s="307">
        <v>831</v>
      </c>
      <c r="E96" s="307">
        <v>831</v>
      </c>
      <c r="F96" s="307">
        <v>0</v>
      </c>
      <c r="I96" s="221"/>
      <c r="L96" s="221"/>
    </row>
    <row r="97" spans="1:12" s="211" customFormat="1" x14ac:dyDescent="0.35">
      <c r="A97" s="307" t="s">
        <v>973</v>
      </c>
      <c r="B97" s="307" t="s">
        <v>974</v>
      </c>
      <c r="C97" s="307">
        <v>0</v>
      </c>
      <c r="D97" s="307">
        <v>2940</v>
      </c>
      <c r="E97" s="307">
        <v>3460</v>
      </c>
      <c r="F97" s="307">
        <v>520</v>
      </c>
      <c r="I97" s="221"/>
      <c r="L97" s="221"/>
    </row>
    <row r="98" spans="1:12" s="211" customFormat="1" x14ac:dyDescent="0.35">
      <c r="A98" s="307" t="s">
        <v>975</v>
      </c>
      <c r="B98" s="307" t="s">
        <v>976</v>
      </c>
      <c r="C98" s="307">
        <v>0</v>
      </c>
      <c r="D98" s="307">
        <v>4400</v>
      </c>
      <c r="E98" s="307">
        <v>6160</v>
      </c>
      <c r="F98" s="307">
        <v>1760</v>
      </c>
      <c r="H98" s="230"/>
      <c r="I98" s="221"/>
      <c r="L98" s="221"/>
    </row>
    <row r="99" spans="1:12" s="211" customFormat="1" x14ac:dyDescent="0.35">
      <c r="A99" s="307" t="s">
        <v>977</v>
      </c>
      <c r="B99" s="307" t="s">
        <v>978</v>
      </c>
      <c r="C99" s="307">
        <v>0</v>
      </c>
      <c r="D99" s="307">
        <v>7040</v>
      </c>
      <c r="E99" s="307">
        <v>8800</v>
      </c>
      <c r="F99" s="307">
        <v>1760</v>
      </c>
      <c r="H99" s="230"/>
      <c r="I99" s="221"/>
      <c r="L99" s="221"/>
    </row>
    <row r="100" spans="1:12" s="211" customFormat="1" x14ac:dyDescent="0.35">
      <c r="A100" s="307" t="s">
        <v>979</v>
      </c>
      <c r="B100" s="307" t="s">
        <v>980</v>
      </c>
      <c r="C100" s="307">
        <v>0</v>
      </c>
      <c r="D100" s="307">
        <v>34500</v>
      </c>
      <c r="E100" s="307">
        <v>34500</v>
      </c>
      <c r="F100" s="307">
        <v>0</v>
      </c>
      <c r="G100" s="213"/>
      <c r="H100" s="230"/>
      <c r="I100" s="221"/>
      <c r="L100" s="221"/>
    </row>
    <row r="101" spans="1:12" s="211" customFormat="1" x14ac:dyDescent="0.35">
      <c r="A101" s="307" t="s">
        <v>1261</v>
      </c>
      <c r="B101" s="307" t="s">
        <v>1262</v>
      </c>
      <c r="C101" s="307">
        <v>0</v>
      </c>
      <c r="D101" s="307">
        <v>4485</v>
      </c>
      <c r="E101" s="307">
        <v>4485</v>
      </c>
      <c r="F101" s="307">
        <v>0</v>
      </c>
      <c r="H101" s="230"/>
      <c r="I101" s="221"/>
      <c r="L101" s="221"/>
    </row>
    <row r="102" spans="1:12" s="211" customFormat="1" x14ac:dyDescent="0.35">
      <c r="A102" s="307" t="s">
        <v>981</v>
      </c>
      <c r="B102" s="307" t="s">
        <v>982</v>
      </c>
      <c r="C102" s="307">
        <v>0</v>
      </c>
      <c r="D102" s="307">
        <v>16500</v>
      </c>
      <c r="E102" s="307">
        <v>16500</v>
      </c>
      <c r="F102" s="307">
        <v>0</v>
      </c>
      <c r="I102" s="221"/>
      <c r="L102" s="221"/>
    </row>
    <row r="103" spans="1:12" s="211" customFormat="1" x14ac:dyDescent="0.35">
      <c r="A103" s="307" t="s">
        <v>983</v>
      </c>
      <c r="B103" s="307" t="s">
        <v>984</v>
      </c>
      <c r="C103" s="307">
        <v>0</v>
      </c>
      <c r="D103" s="307">
        <v>6747.84</v>
      </c>
      <c r="E103" s="307">
        <v>6747.84</v>
      </c>
      <c r="F103" s="307">
        <v>0</v>
      </c>
      <c r="I103" s="221"/>
      <c r="L103" s="221"/>
    </row>
    <row r="104" spans="1:12" s="211" customFormat="1" x14ac:dyDescent="0.35">
      <c r="A104" s="307" t="s">
        <v>985</v>
      </c>
      <c r="B104" s="307" t="s">
        <v>986</v>
      </c>
      <c r="C104" s="307">
        <v>0</v>
      </c>
      <c r="D104" s="307">
        <v>305.43</v>
      </c>
      <c r="E104" s="307">
        <v>305.43</v>
      </c>
      <c r="F104" s="307">
        <v>0</v>
      </c>
      <c r="I104" s="221"/>
      <c r="L104" s="221"/>
    </row>
    <row r="105" spans="1:12" s="211" customFormat="1" x14ac:dyDescent="0.35">
      <c r="A105" s="307" t="s">
        <v>987</v>
      </c>
      <c r="B105" s="307" t="s">
        <v>988</v>
      </c>
      <c r="C105" s="307">
        <v>0</v>
      </c>
      <c r="D105" s="307">
        <v>1600</v>
      </c>
      <c r="E105" s="307">
        <v>1600</v>
      </c>
      <c r="F105" s="307">
        <v>0</v>
      </c>
      <c r="I105" s="221"/>
      <c r="L105" s="221"/>
    </row>
    <row r="106" spans="1:12" s="211" customFormat="1" x14ac:dyDescent="0.35">
      <c r="A106" s="307" t="s">
        <v>1263</v>
      </c>
      <c r="B106" s="307" t="s">
        <v>1264</v>
      </c>
      <c r="C106" s="307">
        <v>0</v>
      </c>
      <c r="D106" s="307">
        <v>2160</v>
      </c>
      <c r="E106" s="307">
        <v>2820</v>
      </c>
      <c r="F106" s="307">
        <v>660</v>
      </c>
      <c r="I106" s="221"/>
      <c r="L106" s="221"/>
    </row>
    <row r="107" spans="1:12" s="211" customFormat="1" x14ac:dyDescent="0.35">
      <c r="A107" s="307" t="s">
        <v>989</v>
      </c>
      <c r="B107" s="307" t="s">
        <v>990</v>
      </c>
      <c r="C107" s="307">
        <v>0</v>
      </c>
      <c r="D107" s="307">
        <v>34372</v>
      </c>
      <c r="E107" s="307">
        <v>34372</v>
      </c>
      <c r="F107" s="307">
        <v>0</v>
      </c>
      <c r="I107" s="221"/>
      <c r="L107" s="221"/>
    </row>
    <row r="108" spans="1:12" s="211" customFormat="1" x14ac:dyDescent="0.35">
      <c r="A108" s="307" t="s">
        <v>1265</v>
      </c>
      <c r="B108" s="307" t="s">
        <v>1266</v>
      </c>
      <c r="C108" s="307">
        <v>0</v>
      </c>
      <c r="D108" s="307">
        <v>0</v>
      </c>
      <c r="E108" s="307">
        <v>3920</v>
      </c>
      <c r="F108" s="307">
        <v>3920</v>
      </c>
      <c r="I108" s="221"/>
      <c r="L108" s="221"/>
    </row>
    <row r="109" spans="1:12" s="211" customFormat="1" x14ac:dyDescent="0.35">
      <c r="A109" s="307" t="s">
        <v>991</v>
      </c>
      <c r="B109" s="307" t="s">
        <v>992</v>
      </c>
      <c r="C109" s="307">
        <v>0</v>
      </c>
      <c r="D109" s="307">
        <v>5073.42</v>
      </c>
      <c r="E109" s="307">
        <v>5073.42</v>
      </c>
      <c r="F109" s="307">
        <v>0</v>
      </c>
      <c r="I109" s="221"/>
      <c r="L109" s="221"/>
    </row>
    <row r="110" spans="1:12" s="211" customFormat="1" x14ac:dyDescent="0.35">
      <c r="A110" s="307" t="s">
        <v>993</v>
      </c>
      <c r="B110" s="307" t="s">
        <v>994</v>
      </c>
      <c r="C110" s="307">
        <v>0</v>
      </c>
      <c r="D110" s="307">
        <v>41220</v>
      </c>
      <c r="E110" s="307">
        <v>41220</v>
      </c>
      <c r="F110" s="307">
        <v>0</v>
      </c>
      <c r="I110" s="221"/>
      <c r="L110" s="221"/>
    </row>
    <row r="111" spans="1:12" s="211" customFormat="1" x14ac:dyDescent="0.35">
      <c r="A111" s="307" t="s">
        <v>995</v>
      </c>
      <c r="B111" s="307" t="s">
        <v>996</v>
      </c>
      <c r="C111" s="307">
        <v>0</v>
      </c>
      <c r="D111" s="307">
        <v>20681.68</v>
      </c>
      <c r="E111" s="307">
        <v>20681.68</v>
      </c>
      <c r="F111" s="307">
        <v>0</v>
      </c>
      <c r="I111" s="221"/>
      <c r="L111" s="221"/>
    </row>
    <row r="112" spans="1:12" s="211" customFormat="1" x14ac:dyDescent="0.35">
      <c r="A112" s="307" t="s">
        <v>1267</v>
      </c>
      <c r="B112" s="307" t="s">
        <v>1268</v>
      </c>
      <c r="C112" s="307">
        <v>0</v>
      </c>
      <c r="D112" s="307">
        <v>3800</v>
      </c>
      <c r="E112" s="307">
        <v>3800</v>
      </c>
      <c r="F112" s="307">
        <v>0</v>
      </c>
      <c r="I112" s="221"/>
      <c r="L112" s="221"/>
    </row>
    <row r="113" spans="1:12" s="211" customFormat="1" x14ac:dyDescent="0.35">
      <c r="A113" s="307" t="s">
        <v>1269</v>
      </c>
      <c r="B113" s="307" t="s">
        <v>1270</v>
      </c>
      <c r="C113" s="307">
        <v>0</v>
      </c>
      <c r="D113" s="307">
        <v>2160</v>
      </c>
      <c r="E113" s="307">
        <v>2160</v>
      </c>
      <c r="F113" s="307">
        <v>0</v>
      </c>
      <c r="G113" s="213"/>
      <c r="I113" s="221"/>
      <c r="L113" s="221"/>
    </row>
    <row r="114" spans="1:12" s="211" customFormat="1" x14ac:dyDescent="0.35">
      <c r="A114" s="307" t="s">
        <v>997</v>
      </c>
      <c r="B114" s="307" t="s">
        <v>998</v>
      </c>
      <c r="C114" s="307">
        <v>0</v>
      </c>
      <c r="D114" s="307">
        <v>16840</v>
      </c>
      <c r="E114" s="307">
        <v>16840</v>
      </c>
      <c r="F114" s="307">
        <v>0</v>
      </c>
      <c r="I114" s="221"/>
      <c r="L114" s="221"/>
    </row>
    <row r="115" spans="1:12" s="211" customFormat="1" x14ac:dyDescent="0.35">
      <c r="A115" s="307" t="s">
        <v>999</v>
      </c>
      <c r="B115" s="307" t="s">
        <v>1000</v>
      </c>
      <c r="C115" s="307">
        <v>3050</v>
      </c>
      <c r="D115" s="307">
        <v>9470</v>
      </c>
      <c r="E115" s="307">
        <v>8120</v>
      </c>
      <c r="F115" s="307">
        <v>1700</v>
      </c>
      <c r="I115" s="221"/>
      <c r="L115" s="221"/>
    </row>
    <row r="116" spans="1:12" s="211" customFormat="1" x14ac:dyDescent="0.35">
      <c r="A116" s="307" t="s">
        <v>1271</v>
      </c>
      <c r="B116" s="307" t="s">
        <v>1272</v>
      </c>
      <c r="C116" s="307">
        <v>0</v>
      </c>
      <c r="D116" s="307">
        <v>2100</v>
      </c>
      <c r="E116" s="307">
        <v>2100</v>
      </c>
      <c r="F116" s="307">
        <v>0</v>
      </c>
      <c r="I116" s="221"/>
      <c r="L116" s="221"/>
    </row>
    <row r="117" spans="1:12" s="211" customFormat="1" x14ac:dyDescent="0.35">
      <c r="A117" s="307" t="s">
        <v>1273</v>
      </c>
      <c r="B117" s="307" t="s">
        <v>1274</v>
      </c>
      <c r="C117" s="307">
        <v>0</v>
      </c>
      <c r="D117" s="307">
        <v>2400</v>
      </c>
      <c r="E117" s="307">
        <v>2400</v>
      </c>
      <c r="F117" s="307">
        <v>0</v>
      </c>
      <c r="I117" s="221"/>
      <c r="L117" s="221"/>
    </row>
    <row r="118" spans="1:12" s="211" customFormat="1" x14ac:dyDescent="0.35">
      <c r="A118" s="307" t="s">
        <v>1001</v>
      </c>
      <c r="B118" s="307" t="s">
        <v>1002</v>
      </c>
      <c r="C118" s="307">
        <v>0</v>
      </c>
      <c r="D118" s="307">
        <v>26400</v>
      </c>
      <c r="E118" s="307">
        <v>26400</v>
      </c>
      <c r="F118" s="307">
        <v>0</v>
      </c>
      <c r="I118" s="221"/>
      <c r="L118" s="221"/>
    </row>
    <row r="119" spans="1:12" s="211" customFormat="1" x14ac:dyDescent="0.35">
      <c r="A119" s="307" t="s">
        <v>1003</v>
      </c>
      <c r="B119" s="307" t="s">
        <v>1004</v>
      </c>
      <c r="C119" s="307">
        <v>0</v>
      </c>
      <c r="D119" s="307">
        <v>33900</v>
      </c>
      <c r="E119" s="307">
        <v>33900</v>
      </c>
      <c r="F119" s="307">
        <v>0</v>
      </c>
      <c r="I119" s="221"/>
      <c r="L119" s="221"/>
    </row>
    <row r="120" spans="1:12" s="211" customFormat="1" x14ac:dyDescent="0.35">
      <c r="A120" s="307" t="s">
        <v>1005</v>
      </c>
      <c r="B120" s="307" t="s">
        <v>1006</v>
      </c>
      <c r="C120" s="307">
        <v>0</v>
      </c>
      <c r="D120" s="307">
        <v>3754</v>
      </c>
      <c r="E120" s="307">
        <v>3754</v>
      </c>
      <c r="F120" s="307">
        <v>0</v>
      </c>
      <c r="I120" s="221"/>
      <c r="L120" s="221"/>
    </row>
    <row r="121" spans="1:12" s="211" customFormat="1" x14ac:dyDescent="0.35">
      <c r="A121" s="307" t="s">
        <v>1007</v>
      </c>
      <c r="B121" s="307" t="s">
        <v>1008</v>
      </c>
      <c r="C121" s="307">
        <v>0</v>
      </c>
      <c r="D121" s="307">
        <v>13929.92</v>
      </c>
      <c r="E121" s="307">
        <v>16715.900000000001</v>
      </c>
      <c r="F121" s="307">
        <v>2785.98</v>
      </c>
      <c r="G121" s="213"/>
      <c r="I121" s="221"/>
      <c r="L121" s="221"/>
    </row>
    <row r="122" spans="1:12" s="211" customFormat="1" x14ac:dyDescent="0.35">
      <c r="A122" s="307" t="s">
        <v>1009</v>
      </c>
      <c r="B122" s="307" t="s">
        <v>1010</v>
      </c>
      <c r="C122" s="307">
        <v>0</v>
      </c>
      <c r="D122" s="307">
        <v>10560</v>
      </c>
      <c r="E122" s="307">
        <v>10560</v>
      </c>
      <c r="F122" s="307">
        <v>0</v>
      </c>
      <c r="I122" s="221"/>
      <c r="L122" s="221"/>
    </row>
    <row r="123" spans="1:12" s="211" customFormat="1" x14ac:dyDescent="0.35">
      <c r="A123" s="307" t="s">
        <v>1011</v>
      </c>
      <c r="B123" s="307" t="s">
        <v>1012</v>
      </c>
      <c r="C123" s="307">
        <v>0</v>
      </c>
      <c r="D123" s="307">
        <v>9200</v>
      </c>
      <c r="E123" s="307">
        <v>9200</v>
      </c>
      <c r="F123" s="307">
        <v>0</v>
      </c>
      <c r="I123" s="221"/>
      <c r="L123" s="221"/>
    </row>
    <row r="124" spans="1:12" s="211" customFormat="1" x14ac:dyDescent="0.35">
      <c r="A124" s="307" t="s">
        <v>1013</v>
      </c>
      <c r="B124" s="307" t="s">
        <v>1014</v>
      </c>
      <c r="C124" s="307">
        <v>0</v>
      </c>
      <c r="D124" s="307">
        <v>1820</v>
      </c>
      <c r="E124" s="307">
        <v>1820</v>
      </c>
      <c r="F124" s="307">
        <v>0</v>
      </c>
      <c r="I124" s="221"/>
      <c r="L124" s="221"/>
    </row>
    <row r="125" spans="1:12" s="211" customFormat="1" x14ac:dyDescent="0.35">
      <c r="A125" s="307" t="s">
        <v>1275</v>
      </c>
      <c r="B125" s="307" t="s">
        <v>1276</v>
      </c>
      <c r="C125" s="307">
        <v>0</v>
      </c>
      <c r="D125" s="307">
        <v>0</v>
      </c>
      <c r="E125" s="307">
        <v>3660.15</v>
      </c>
      <c r="F125" s="307">
        <v>3660.15</v>
      </c>
      <c r="I125" s="221"/>
      <c r="L125" s="221"/>
    </row>
    <row r="126" spans="1:12" s="211" customFormat="1" x14ac:dyDescent="0.35">
      <c r="A126" s="307" t="s">
        <v>1015</v>
      </c>
      <c r="B126" s="307" t="s">
        <v>1016</v>
      </c>
      <c r="C126" s="307">
        <v>0</v>
      </c>
      <c r="D126" s="307">
        <v>1800</v>
      </c>
      <c r="E126" s="307">
        <v>1800</v>
      </c>
      <c r="F126" s="307">
        <v>0</v>
      </c>
      <c r="I126" s="221"/>
      <c r="L126" s="221"/>
    </row>
    <row r="127" spans="1:12" s="211" customFormat="1" x14ac:dyDescent="0.35">
      <c r="A127" s="307" t="s">
        <v>1017</v>
      </c>
      <c r="B127" s="307" t="s">
        <v>1018</v>
      </c>
      <c r="C127" s="307">
        <v>0</v>
      </c>
      <c r="D127" s="307">
        <v>36520</v>
      </c>
      <c r="E127" s="307">
        <v>36520</v>
      </c>
      <c r="F127" s="307">
        <v>0</v>
      </c>
      <c r="I127" s="221"/>
      <c r="L127" s="221"/>
    </row>
    <row r="128" spans="1:12" s="211" customFormat="1" x14ac:dyDescent="0.35">
      <c r="A128" s="307" t="s">
        <v>1019</v>
      </c>
      <c r="B128" s="307" t="s">
        <v>1020</v>
      </c>
      <c r="C128" s="307">
        <v>0</v>
      </c>
      <c r="D128" s="307">
        <v>668.1</v>
      </c>
      <c r="E128" s="307">
        <v>668.1</v>
      </c>
      <c r="F128" s="307">
        <v>0</v>
      </c>
      <c r="G128" s="213"/>
      <c r="I128" s="221"/>
      <c r="L128" s="221"/>
    </row>
    <row r="129" spans="1:12" s="211" customFormat="1" x14ac:dyDescent="0.35">
      <c r="A129" s="307" t="s">
        <v>1021</v>
      </c>
      <c r="B129" s="307" t="s">
        <v>1022</v>
      </c>
      <c r="C129" s="307">
        <v>0</v>
      </c>
      <c r="D129" s="307">
        <v>22375</v>
      </c>
      <c r="E129" s="307">
        <v>22375</v>
      </c>
      <c r="F129" s="307">
        <v>0</v>
      </c>
      <c r="I129" s="221"/>
      <c r="L129" s="221"/>
    </row>
    <row r="130" spans="1:12" s="211" customFormat="1" x14ac:dyDescent="0.35">
      <c r="A130" s="307" t="s">
        <v>1277</v>
      </c>
      <c r="B130" s="307" t="s">
        <v>1278</v>
      </c>
      <c r="C130" s="307">
        <v>0</v>
      </c>
      <c r="D130" s="307">
        <v>0</v>
      </c>
      <c r="E130" s="307">
        <v>1860</v>
      </c>
      <c r="F130" s="307">
        <v>1860</v>
      </c>
      <c r="G130" s="213"/>
      <c r="I130" s="221"/>
      <c r="L130" s="221"/>
    </row>
    <row r="131" spans="1:12" s="211" customFormat="1" x14ac:dyDescent="0.35">
      <c r="A131" s="307" t="s">
        <v>1023</v>
      </c>
      <c r="B131" s="307" t="s">
        <v>1024</v>
      </c>
      <c r="C131" s="307">
        <v>0</v>
      </c>
      <c r="D131" s="307">
        <v>17920</v>
      </c>
      <c r="E131" s="307">
        <v>17920</v>
      </c>
      <c r="F131" s="307">
        <v>0</v>
      </c>
      <c r="I131" s="221"/>
      <c r="L131" s="221"/>
    </row>
    <row r="132" spans="1:12" s="211" customFormat="1" x14ac:dyDescent="0.35">
      <c r="A132" s="307" t="s">
        <v>1025</v>
      </c>
      <c r="B132" s="307" t="s">
        <v>1026</v>
      </c>
      <c r="C132" s="307">
        <v>0</v>
      </c>
      <c r="D132" s="307">
        <v>24840</v>
      </c>
      <c r="E132" s="307">
        <v>24840</v>
      </c>
      <c r="F132" s="307">
        <v>0</v>
      </c>
      <c r="I132" s="221"/>
      <c r="L132" s="221"/>
    </row>
    <row r="133" spans="1:12" s="211" customFormat="1" x14ac:dyDescent="0.35">
      <c r="A133" s="307" t="s">
        <v>1027</v>
      </c>
      <c r="B133" s="307" t="s">
        <v>1041</v>
      </c>
      <c r="C133" s="307">
        <v>3300</v>
      </c>
      <c r="D133" s="307">
        <v>3300</v>
      </c>
      <c r="E133" s="307">
        <v>0</v>
      </c>
      <c r="F133" s="307">
        <v>0</v>
      </c>
      <c r="I133" s="221"/>
      <c r="L133" s="221"/>
    </row>
    <row r="134" spans="1:12" s="211" customFormat="1" x14ac:dyDescent="0.35">
      <c r="A134" s="307" t="s">
        <v>1028</v>
      </c>
      <c r="B134" s="307" t="s">
        <v>1174</v>
      </c>
      <c r="C134" s="307">
        <v>0</v>
      </c>
      <c r="D134" s="307">
        <v>5530</v>
      </c>
      <c r="E134" s="307">
        <v>5530</v>
      </c>
      <c r="F134" s="307">
        <v>0</v>
      </c>
      <c r="I134" s="221"/>
      <c r="L134" s="221"/>
    </row>
    <row r="135" spans="1:12" s="211" customFormat="1" x14ac:dyDescent="0.35">
      <c r="A135" s="307" t="s">
        <v>1029</v>
      </c>
      <c r="B135" s="307" t="s">
        <v>1030</v>
      </c>
      <c r="C135" s="307">
        <v>0</v>
      </c>
      <c r="D135" s="307">
        <v>3240</v>
      </c>
      <c r="E135" s="307">
        <v>3240</v>
      </c>
      <c r="F135" s="307">
        <v>0</v>
      </c>
      <c r="I135" s="221"/>
      <c r="L135" s="221"/>
    </row>
    <row r="136" spans="1:12" s="211" customFormat="1" x14ac:dyDescent="0.35">
      <c r="A136" s="307" t="s">
        <v>1031</v>
      </c>
      <c r="B136" s="307" t="s">
        <v>1175</v>
      </c>
      <c r="C136" s="307">
        <v>3500</v>
      </c>
      <c r="D136" s="307">
        <v>10450</v>
      </c>
      <c r="E136" s="307">
        <v>6950</v>
      </c>
      <c r="F136" s="307">
        <v>0</v>
      </c>
      <c r="I136" s="221"/>
      <c r="L136" s="221"/>
    </row>
    <row r="137" spans="1:12" s="211" customFormat="1" x14ac:dyDescent="0.35">
      <c r="A137" s="307" t="s">
        <v>1032</v>
      </c>
      <c r="B137" s="307" t="s">
        <v>1038</v>
      </c>
      <c r="C137" s="307">
        <v>0</v>
      </c>
      <c r="D137" s="307">
        <v>22500</v>
      </c>
      <c r="E137" s="307">
        <v>27000</v>
      </c>
      <c r="F137" s="307">
        <v>4500</v>
      </c>
      <c r="I137" s="221"/>
      <c r="L137" s="221"/>
    </row>
    <row r="138" spans="1:12" s="211" customFormat="1" x14ac:dyDescent="0.35">
      <c r="A138" s="307" t="s">
        <v>1033</v>
      </c>
      <c r="B138" s="307" t="s">
        <v>1083</v>
      </c>
      <c r="C138" s="307">
        <v>0</v>
      </c>
      <c r="D138" s="307">
        <v>31800</v>
      </c>
      <c r="E138" s="307">
        <v>31800</v>
      </c>
      <c r="F138" s="307">
        <v>0</v>
      </c>
      <c r="I138" s="221"/>
      <c r="L138" s="221"/>
    </row>
    <row r="139" spans="1:12" s="211" customFormat="1" x14ac:dyDescent="0.35">
      <c r="A139" s="307" t="s">
        <v>1034</v>
      </c>
      <c r="B139" s="307" t="s">
        <v>1176</v>
      </c>
      <c r="C139" s="307">
        <v>0</v>
      </c>
      <c r="D139" s="307">
        <v>6300</v>
      </c>
      <c r="E139" s="307">
        <v>6300</v>
      </c>
      <c r="F139" s="307">
        <v>0</v>
      </c>
      <c r="I139" s="221"/>
      <c r="L139" s="221"/>
    </row>
    <row r="140" spans="1:12" s="211" customFormat="1" x14ac:dyDescent="0.35">
      <c r="A140" s="307" t="s">
        <v>1035</v>
      </c>
      <c r="B140" s="307" t="s">
        <v>1177</v>
      </c>
      <c r="C140" s="307">
        <v>0</v>
      </c>
      <c r="D140" s="307">
        <v>2869.63</v>
      </c>
      <c r="E140" s="307">
        <v>2869.63</v>
      </c>
      <c r="F140" s="307">
        <v>0</v>
      </c>
      <c r="I140" s="221"/>
      <c r="L140" s="221"/>
    </row>
    <row r="141" spans="1:12" s="211" customFormat="1" x14ac:dyDescent="0.35">
      <c r="A141" s="307" t="s">
        <v>1036</v>
      </c>
      <c r="B141" s="307" t="s">
        <v>1178</v>
      </c>
      <c r="C141" s="307">
        <v>0</v>
      </c>
      <c r="D141" s="307">
        <v>14202.5</v>
      </c>
      <c r="E141" s="307">
        <v>14202.5</v>
      </c>
      <c r="F141" s="307">
        <v>0</v>
      </c>
      <c r="I141" s="221"/>
      <c r="L141" s="221"/>
    </row>
    <row r="142" spans="1:12" s="211" customFormat="1" x14ac:dyDescent="0.35">
      <c r="A142" s="307" t="s">
        <v>1037</v>
      </c>
      <c r="B142" s="307" t="s">
        <v>1179</v>
      </c>
      <c r="C142" s="307">
        <v>0</v>
      </c>
      <c r="D142" s="307">
        <v>28750</v>
      </c>
      <c r="E142" s="307">
        <v>34500</v>
      </c>
      <c r="F142" s="307">
        <v>5750</v>
      </c>
      <c r="I142" s="221"/>
      <c r="L142" s="221"/>
    </row>
    <row r="143" spans="1:12" s="211" customFormat="1" x14ac:dyDescent="0.35">
      <c r="A143" s="307" t="s">
        <v>1039</v>
      </c>
      <c r="B143" s="307" t="s">
        <v>1180</v>
      </c>
      <c r="C143" s="307">
        <v>0</v>
      </c>
      <c r="D143" s="307">
        <v>1980</v>
      </c>
      <c r="E143" s="307">
        <v>1980</v>
      </c>
      <c r="F143" s="307">
        <v>0</v>
      </c>
      <c r="I143" s="221"/>
      <c r="L143" s="221"/>
    </row>
    <row r="144" spans="1:12" s="211" customFormat="1" x14ac:dyDescent="0.35">
      <c r="A144" s="307" t="s">
        <v>1040</v>
      </c>
      <c r="B144" s="307" t="s">
        <v>1279</v>
      </c>
      <c r="C144" s="307">
        <v>0</v>
      </c>
      <c r="D144" s="307">
        <v>10800</v>
      </c>
      <c r="E144" s="307">
        <v>14880</v>
      </c>
      <c r="F144" s="307">
        <v>4080</v>
      </c>
      <c r="I144" s="221"/>
      <c r="L144" s="221"/>
    </row>
    <row r="145" spans="1:12" s="211" customFormat="1" x14ac:dyDescent="0.35">
      <c r="A145" s="307" t="s">
        <v>1042</v>
      </c>
      <c r="B145" s="307" t="s">
        <v>1181</v>
      </c>
      <c r="C145" s="307">
        <v>0</v>
      </c>
      <c r="D145" s="307">
        <v>9227.7999999999993</v>
      </c>
      <c r="E145" s="307">
        <v>10877.8</v>
      </c>
      <c r="F145" s="307">
        <v>1650</v>
      </c>
      <c r="I145" s="221"/>
      <c r="L145" s="221"/>
    </row>
    <row r="146" spans="1:12" s="211" customFormat="1" x14ac:dyDescent="0.35">
      <c r="A146" s="307" t="s">
        <v>1043</v>
      </c>
      <c r="B146" s="307" t="s">
        <v>1182</v>
      </c>
      <c r="C146" s="307">
        <v>0</v>
      </c>
      <c r="D146" s="307">
        <v>11100</v>
      </c>
      <c r="E146" s="307">
        <v>11100</v>
      </c>
      <c r="F146" s="307">
        <v>0</v>
      </c>
      <c r="I146" s="221"/>
      <c r="L146" s="221"/>
    </row>
    <row r="147" spans="1:12" s="211" customFormat="1" x14ac:dyDescent="0.35">
      <c r="A147" s="307" t="s">
        <v>1183</v>
      </c>
      <c r="B147" s="307" t="s">
        <v>1184</v>
      </c>
      <c r="C147" s="307">
        <v>0</v>
      </c>
      <c r="D147" s="307">
        <v>1020</v>
      </c>
      <c r="E147" s="307">
        <v>1020</v>
      </c>
      <c r="F147" s="307">
        <v>0</v>
      </c>
      <c r="I147" s="221"/>
      <c r="L147" s="221"/>
    </row>
    <row r="148" spans="1:12" s="211" customFormat="1" x14ac:dyDescent="0.35">
      <c r="A148" s="307" t="s">
        <v>1185</v>
      </c>
      <c r="B148" s="307" t="s">
        <v>1186</v>
      </c>
      <c r="C148" s="307">
        <v>0</v>
      </c>
      <c r="D148" s="307">
        <v>4320</v>
      </c>
      <c r="E148" s="307">
        <v>4320</v>
      </c>
      <c r="F148" s="307">
        <v>0</v>
      </c>
      <c r="I148" s="221"/>
      <c r="L148" s="221"/>
    </row>
    <row r="149" spans="1:12" s="211" customFormat="1" x14ac:dyDescent="0.35">
      <c r="A149" s="307" t="s">
        <v>1187</v>
      </c>
      <c r="B149" s="307" t="s">
        <v>1188</v>
      </c>
      <c r="C149" s="307">
        <v>0</v>
      </c>
      <c r="D149" s="307">
        <v>1840</v>
      </c>
      <c r="E149" s="307">
        <v>1840</v>
      </c>
      <c r="F149" s="307">
        <v>0</v>
      </c>
      <c r="I149" s="221"/>
      <c r="L149" s="221"/>
    </row>
    <row r="150" spans="1:12" s="211" customFormat="1" x14ac:dyDescent="0.35">
      <c r="A150" s="307" t="s">
        <v>1189</v>
      </c>
      <c r="B150" s="307" t="s">
        <v>1190</v>
      </c>
      <c r="C150" s="307">
        <v>0</v>
      </c>
      <c r="D150" s="307">
        <v>1520</v>
      </c>
      <c r="E150" s="307">
        <v>1520</v>
      </c>
      <c r="F150" s="307">
        <v>0</v>
      </c>
      <c r="I150" s="221"/>
      <c r="L150" s="221"/>
    </row>
    <row r="151" spans="1:12" s="211" customFormat="1" x14ac:dyDescent="0.35">
      <c r="A151" s="307" t="s">
        <v>1191</v>
      </c>
      <c r="B151" s="307" t="s">
        <v>1192</v>
      </c>
      <c r="C151" s="307">
        <v>0</v>
      </c>
      <c r="D151" s="307">
        <v>690</v>
      </c>
      <c r="E151" s="307">
        <v>690</v>
      </c>
      <c r="F151" s="307">
        <v>0</v>
      </c>
      <c r="I151" s="221"/>
      <c r="L151" s="221"/>
    </row>
    <row r="152" spans="1:12" s="211" customFormat="1" x14ac:dyDescent="0.35">
      <c r="A152" s="307" t="s">
        <v>1193</v>
      </c>
      <c r="B152" s="307" t="s">
        <v>1194</v>
      </c>
      <c r="C152" s="307">
        <v>0</v>
      </c>
      <c r="D152" s="307">
        <v>5790</v>
      </c>
      <c r="E152" s="307">
        <v>5790</v>
      </c>
      <c r="F152" s="307">
        <v>0</v>
      </c>
      <c r="I152" s="221"/>
      <c r="L152" s="221"/>
    </row>
    <row r="153" spans="1:12" s="211" customFormat="1" x14ac:dyDescent="0.35">
      <c r="A153" s="307" t="s">
        <v>1195</v>
      </c>
      <c r="B153" s="307" t="s">
        <v>1196</v>
      </c>
      <c r="C153" s="307">
        <v>0</v>
      </c>
      <c r="D153" s="307">
        <v>5425.42</v>
      </c>
      <c r="E153" s="307">
        <v>9390.15</v>
      </c>
      <c r="F153" s="307">
        <v>3964.73</v>
      </c>
      <c r="I153" s="221"/>
      <c r="L153" s="221"/>
    </row>
    <row r="154" spans="1:12" s="211" customFormat="1" x14ac:dyDescent="0.35">
      <c r="A154" s="307" t="s">
        <v>1197</v>
      </c>
      <c r="B154" s="307" t="s">
        <v>1198</v>
      </c>
      <c r="C154" s="307">
        <v>0</v>
      </c>
      <c r="D154" s="307">
        <v>1360</v>
      </c>
      <c r="E154" s="307">
        <v>1360</v>
      </c>
      <c r="F154" s="307">
        <v>0</v>
      </c>
      <c r="I154" s="221"/>
      <c r="L154" s="221"/>
    </row>
    <row r="155" spans="1:12" s="211" customFormat="1" x14ac:dyDescent="0.35">
      <c r="A155" s="307" t="s">
        <v>1280</v>
      </c>
      <c r="B155" s="307" t="s">
        <v>1281</v>
      </c>
      <c r="C155" s="307">
        <v>0</v>
      </c>
      <c r="D155" s="307">
        <v>1180.19</v>
      </c>
      <c r="E155" s="307">
        <v>1180.19</v>
      </c>
      <c r="F155" s="307">
        <v>0</v>
      </c>
      <c r="I155" s="221"/>
      <c r="L155" s="221"/>
    </row>
    <row r="156" spans="1:12" s="211" customFormat="1" x14ac:dyDescent="0.35">
      <c r="A156" s="307" t="s">
        <v>1282</v>
      </c>
      <c r="B156" s="307" t="s">
        <v>1283</v>
      </c>
      <c r="C156" s="307">
        <v>0</v>
      </c>
      <c r="D156" s="307">
        <v>1800</v>
      </c>
      <c r="E156" s="307">
        <v>1800</v>
      </c>
      <c r="F156" s="307">
        <v>0</v>
      </c>
      <c r="I156" s="221"/>
      <c r="L156" s="221"/>
    </row>
    <row r="157" spans="1:12" s="211" customFormat="1" x14ac:dyDescent="0.35">
      <c r="A157" s="307" t="s">
        <v>1284</v>
      </c>
      <c r="B157" s="307" t="s">
        <v>1285</v>
      </c>
      <c r="C157" s="307">
        <v>0</v>
      </c>
      <c r="D157" s="307">
        <v>4320</v>
      </c>
      <c r="E157" s="307">
        <v>6480</v>
      </c>
      <c r="F157" s="307">
        <v>2160</v>
      </c>
      <c r="I157" s="221"/>
      <c r="L157" s="221"/>
    </row>
    <row r="158" spans="1:12" s="211" customFormat="1" x14ac:dyDescent="0.35">
      <c r="A158" s="307" t="s">
        <v>1286</v>
      </c>
      <c r="B158" s="307" t="s">
        <v>1287</v>
      </c>
      <c r="C158" s="307">
        <v>0</v>
      </c>
      <c r="D158" s="307">
        <v>0</v>
      </c>
      <c r="E158" s="307">
        <v>10811.52</v>
      </c>
      <c r="F158" s="307">
        <v>10811.52</v>
      </c>
      <c r="I158" s="221"/>
      <c r="L158" s="221"/>
    </row>
    <row r="159" spans="1:12" s="211" customFormat="1" x14ac:dyDescent="0.35">
      <c r="A159" s="307" t="s">
        <v>1288</v>
      </c>
      <c r="B159" s="307" t="s">
        <v>1289</v>
      </c>
      <c r="C159" s="307">
        <v>0</v>
      </c>
      <c r="D159" s="307">
        <v>1840</v>
      </c>
      <c r="E159" s="307">
        <v>1840</v>
      </c>
      <c r="F159" s="307">
        <v>0</v>
      </c>
      <c r="I159" s="221"/>
      <c r="L159" s="221"/>
    </row>
    <row r="160" spans="1:12" s="211" customFormat="1" x14ac:dyDescent="0.35">
      <c r="A160" s="307" t="s">
        <v>1290</v>
      </c>
      <c r="B160" s="307" t="s">
        <v>1291</v>
      </c>
      <c r="C160" s="307">
        <v>0</v>
      </c>
      <c r="D160" s="307">
        <v>920</v>
      </c>
      <c r="E160" s="307">
        <v>920</v>
      </c>
      <c r="F160" s="307">
        <v>0</v>
      </c>
      <c r="I160" s="221"/>
      <c r="L160" s="221"/>
    </row>
    <row r="161" spans="1:12" s="211" customFormat="1" x14ac:dyDescent="0.35">
      <c r="A161" s="307" t="s">
        <v>1292</v>
      </c>
      <c r="B161" s="307" t="s">
        <v>1293</v>
      </c>
      <c r="C161" s="307">
        <v>0</v>
      </c>
      <c r="D161" s="307">
        <v>12000</v>
      </c>
      <c r="E161" s="307">
        <v>12000</v>
      </c>
      <c r="F161" s="307">
        <v>0</v>
      </c>
      <c r="I161" s="221"/>
      <c r="L161" s="221"/>
    </row>
    <row r="162" spans="1:12" s="211" customFormat="1" x14ac:dyDescent="0.35">
      <c r="A162" s="307" t="s">
        <v>1294</v>
      </c>
      <c r="B162" s="307" t="s">
        <v>1295</v>
      </c>
      <c r="C162" s="307">
        <v>0</v>
      </c>
      <c r="D162" s="307">
        <v>1760</v>
      </c>
      <c r="E162" s="307">
        <v>1760</v>
      </c>
      <c r="F162" s="307">
        <v>0</v>
      </c>
      <c r="I162" s="221"/>
      <c r="L162" s="221"/>
    </row>
    <row r="163" spans="1:12" s="211" customFormat="1" x14ac:dyDescent="0.35">
      <c r="A163" s="307" t="s">
        <v>1296</v>
      </c>
      <c r="B163" s="307" t="s">
        <v>1297</v>
      </c>
      <c r="C163" s="307">
        <v>0</v>
      </c>
      <c r="D163" s="307">
        <v>7500</v>
      </c>
      <c r="E163" s="307">
        <v>7500</v>
      </c>
      <c r="F163" s="307">
        <v>0</v>
      </c>
      <c r="I163" s="221"/>
      <c r="L163" s="221"/>
    </row>
    <row r="164" spans="1:12" s="211" customFormat="1" x14ac:dyDescent="0.35">
      <c r="A164" s="307" t="s">
        <v>1298</v>
      </c>
      <c r="B164" s="307" t="s">
        <v>1299</v>
      </c>
      <c r="C164" s="307">
        <v>0</v>
      </c>
      <c r="D164" s="307">
        <v>1300</v>
      </c>
      <c r="E164" s="307">
        <v>1300</v>
      </c>
      <c r="F164" s="307">
        <v>0</v>
      </c>
      <c r="I164" s="221"/>
      <c r="L164" s="221"/>
    </row>
    <row r="165" spans="1:12" s="211" customFormat="1" x14ac:dyDescent="0.35">
      <c r="A165" s="307" t="s">
        <v>1300</v>
      </c>
      <c r="B165" s="307" t="s">
        <v>1301</v>
      </c>
      <c r="C165" s="307">
        <v>0</v>
      </c>
      <c r="D165" s="307">
        <v>1850</v>
      </c>
      <c r="E165" s="307">
        <v>1850</v>
      </c>
      <c r="F165" s="307">
        <v>0</v>
      </c>
      <c r="I165" s="221"/>
      <c r="L165" s="221"/>
    </row>
    <row r="166" spans="1:12" s="211" customFormat="1" x14ac:dyDescent="0.35">
      <c r="A166" s="307" t="s">
        <v>1302</v>
      </c>
      <c r="B166" s="307" t="s">
        <v>1303</v>
      </c>
      <c r="C166" s="307">
        <v>0</v>
      </c>
      <c r="D166" s="307">
        <v>7226.45</v>
      </c>
      <c r="E166" s="307">
        <v>7226.45</v>
      </c>
      <c r="F166" s="307">
        <v>0</v>
      </c>
      <c r="I166" s="221"/>
      <c r="L166" s="221"/>
    </row>
    <row r="167" spans="1:12" s="211" customFormat="1" x14ac:dyDescent="0.35">
      <c r="A167" s="307" t="s">
        <v>1304</v>
      </c>
      <c r="B167" s="307" t="s">
        <v>1305</v>
      </c>
      <c r="C167" s="307">
        <v>0</v>
      </c>
      <c r="D167" s="307">
        <v>920</v>
      </c>
      <c r="E167" s="307">
        <v>920</v>
      </c>
      <c r="F167" s="307">
        <v>0</v>
      </c>
      <c r="I167" s="221"/>
      <c r="L167" s="221"/>
    </row>
    <row r="168" spans="1:12" s="211" customFormat="1" x14ac:dyDescent="0.35">
      <c r="A168" s="307" t="s">
        <v>1306</v>
      </c>
      <c r="B168" s="307" t="s">
        <v>1307</v>
      </c>
      <c r="C168" s="307">
        <v>0</v>
      </c>
      <c r="D168" s="307">
        <v>2100</v>
      </c>
      <c r="E168" s="307">
        <v>2100</v>
      </c>
      <c r="F168" s="307">
        <v>0</v>
      </c>
      <c r="I168" s="221"/>
      <c r="L168" s="221"/>
    </row>
    <row r="169" spans="1:12" s="211" customFormat="1" x14ac:dyDescent="0.35">
      <c r="A169" s="307" t="s">
        <v>1308</v>
      </c>
      <c r="B169" s="307" t="s">
        <v>1309</v>
      </c>
      <c r="C169" s="307">
        <v>0</v>
      </c>
      <c r="D169" s="307">
        <v>160</v>
      </c>
      <c r="E169" s="307">
        <v>160</v>
      </c>
      <c r="F169" s="307">
        <v>0</v>
      </c>
      <c r="I169" s="221"/>
      <c r="L169" s="221"/>
    </row>
    <row r="170" spans="1:12" s="211" customFormat="1" x14ac:dyDescent="0.35">
      <c r="A170" s="307" t="s">
        <v>1310</v>
      </c>
      <c r="B170" s="307" t="s">
        <v>1311</v>
      </c>
      <c r="C170" s="307">
        <v>0</v>
      </c>
      <c r="D170" s="307">
        <v>0</v>
      </c>
      <c r="E170" s="307">
        <v>336</v>
      </c>
      <c r="F170" s="307">
        <v>336</v>
      </c>
      <c r="I170" s="221"/>
      <c r="L170" s="221"/>
    </row>
    <row r="171" spans="1:12" s="211" customFormat="1" x14ac:dyDescent="0.35">
      <c r="A171" s="307" t="s">
        <v>1312</v>
      </c>
      <c r="B171" s="307" t="s">
        <v>1313</v>
      </c>
      <c r="C171" s="307">
        <v>0</v>
      </c>
      <c r="D171" s="307">
        <v>2400</v>
      </c>
      <c r="E171" s="307">
        <v>2400</v>
      </c>
      <c r="F171" s="307">
        <v>0</v>
      </c>
      <c r="I171" s="221"/>
      <c r="L171" s="221"/>
    </row>
    <row r="172" spans="1:12" s="211" customFormat="1" x14ac:dyDescent="0.35">
      <c r="A172" s="307" t="s">
        <v>1314</v>
      </c>
      <c r="B172" s="307" t="s">
        <v>1315</v>
      </c>
      <c r="C172" s="307">
        <v>0</v>
      </c>
      <c r="D172" s="307">
        <v>135</v>
      </c>
      <c r="E172" s="307">
        <v>135</v>
      </c>
      <c r="F172" s="307">
        <v>0</v>
      </c>
      <c r="G172" s="213"/>
      <c r="I172" s="221"/>
      <c r="L172" s="221"/>
    </row>
    <row r="173" spans="1:12" s="211" customFormat="1" x14ac:dyDescent="0.35">
      <c r="A173" s="307" t="s">
        <v>1316</v>
      </c>
      <c r="B173" s="307" t="s">
        <v>1317</v>
      </c>
      <c r="C173" s="307">
        <v>0</v>
      </c>
      <c r="D173" s="307">
        <v>3200</v>
      </c>
      <c r="E173" s="307">
        <v>3200</v>
      </c>
      <c r="F173" s="307">
        <v>0</v>
      </c>
      <c r="I173" s="221"/>
      <c r="L173" s="221"/>
    </row>
    <row r="174" spans="1:12" s="211" customFormat="1" x14ac:dyDescent="0.35">
      <c r="A174" s="307" t="s">
        <v>710</v>
      </c>
      <c r="B174" s="307" t="s">
        <v>711</v>
      </c>
      <c r="C174" s="307">
        <v>5931.83</v>
      </c>
      <c r="D174" s="307">
        <v>529637.30000000005</v>
      </c>
      <c r="E174" s="307">
        <v>541197.84</v>
      </c>
      <c r="F174" s="307">
        <v>17492.37</v>
      </c>
      <c r="I174" s="221"/>
      <c r="L174" s="221"/>
    </row>
    <row r="175" spans="1:12" s="211" customFormat="1" x14ac:dyDescent="0.35">
      <c r="A175" s="307" t="s">
        <v>1044</v>
      </c>
      <c r="B175" s="307" t="s">
        <v>1045</v>
      </c>
      <c r="C175" s="307">
        <v>0</v>
      </c>
      <c r="D175" s="307">
        <v>300</v>
      </c>
      <c r="E175" s="307">
        <v>300</v>
      </c>
      <c r="F175" s="307">
        <v>0</v>
      </c>
      <c r="I175" s="221"/>
      <c r="L175" s="221"/>
    </row>
    <row r="176" spans="1:12" s="211" customFormat="1" x14ac:dyDescent="0.35">
      <c r="A176" s="307" t="s">
        <v>1318</v>
      </c>
      <c r="B176" s="307" t="s">
        <v>1319</v>
      </c>
      <c r="C176" s="307">
        <v>0</v>
      </c>
      <c r="D176" s="307">
        <v>315</v>
      </c>
      <c r="E176" s="307">
        <v>617.25</v>
      </c>
      <c r="F176" s="307">
        <v>302.25</v>
      </c>
      <c r="I176" s="221"/>
      <c r="L176" s="221"/>
    </row>
    <row r="177" spans="1:12" s="211" customFormat="1" x14ac:dyDescent="0.35">
      <c r="A177" s="307" t="s">
        <v>1199</v>
      </c>
      <c r="B177" s="307" t="s">
        <v>1200</v>
      </c>
      <c r="C177" s="307">
        <v>0</v>
      </c>
      <c r="D177" s="307">
        <v>1680</v>
      </c>
      <c r="E177" s="307">
        <v>1680</v>
      </c>
      <c r="F177" s="307">
        <v>0</v>
      </c>
      <c r="I177" s="221"/>
      <c r="L177" s="221"/>
    </row>
    <row r="178" spans="1:12" s="211" customFormat="1" x14ac:dyDescent="0.35">
      <c r="A178" s="307" t="s">
        <v>1046</v>
      </c>
      <c r="B178" s="307" t="s">
        <v>1047</v>
      </c>
      <c r="C178" s="307">
        <v>0</v>
      </c>
      <c r="D178" s="307">
        <v>5418</v>
      </c>
      <c r="E178" s="307">
        <v>5544.75</v>
      </c>
      <c r="F178" s="307">
        <v>126.75</v>
      </c>
      <c r="G178" s="213"/>
      <c r="I178" s="221"/>
      <c r="L178" s="221"/>
    </row>
    <row r="179" spans="1:12" s="211" customFormat="1" x14ac:dyDescent="0.35">
      <c r="A179" s="307" t="s">
        <v>1048</v>
      </c>
      <c r="B179" s="307" t="s">
        <v>1049</v>
      </c>
      <c r="C179" s="307">
        <v>0</v>
      </c>
      <c r="D179" s="307">
        <v>21624</v>
      </c>
      <c r="E179" s="307">
        <v>23460</v>
      </c>
      <c r="F179" s="307">
        <v>1836</v>
      </c>
      <c r="I179" s="221"/>
      <c r="L179" s="221"/>
    </row>
    <row r="180" spans="1:12" s="211" customFormat="1" x14ac:dyDescent="0.35">
      <c r="A180" s="307" t="s">
        <v>1050</v>
      </c>
      <c r="B180" s="307" t="s">
        <v>1051</v>
      </c>
      <c r="C180" s="307">
        <v>0</v>
      </c>
      <c r="D180" s="307">
        <v>1050</v>
      </c>
      <c r="E180" s="307">
        <v>1050</v>
      </c>
      <c r="F180" s="307">
        <v>0</v>
      </c>
      <c r="I180" s="221"/>
      <c r="L180" s="221"/>
    </row>
    <row r="181" spans="1:12" s="211" customFormat="1" x14ac:dyDescent="0.35">
      <c r="A181" s="307" t="s">
        <v>1320</v>
      </c>
      <c r="B181" s="307" t="s">
        <v>1321</v>
      </c>
      <c r="C181" s="307">
        <v>0</v>
      </c>
      <c r="D181" s="307">
        <v>1050</v>
      </c>
      <c r="E181" s="307">
        <v>1050</v>
      </c>
      <c r="F181" s="307">
        <v>0</v>
      </c>
      <c r="I181" s="221"/>
      <c r="L181" s="221"/>
    </row>
    <row r="182" spans="1:12" s="211" customFormat="1" x14ac:dyDescent="0.35">
      <c r="A182" s="307" t="s">
        <v>850</v>
      </c>
      <c r="B182" s="307" t="s">
        <v>851</v>
      </c>
      <c r="C182" s="307">
        <v>105</v>
      </c>
      <c r="D182" s="307">
        <v>22417.34</v>
      </c>
      <c r="E182" s="307">
        <v>22536.34</v>
      </c>
      <c r="F182" s="307">
        <v>224</v>
      </c>
      <c r="G182" s="213"/>
      <c r="I182" s="221"/>
      <c r="L182" s="221"/>
    </row>
    <row r="183" spans="1:12" s="211" customFormat="1" x14ac:dyDescent="0.35">
      <c r="A183" s="307" t="s">
        <v>1052</v>
      </c>
      <c r="B183" s="307" t="s">
        <v>1053</v>
      </c>
      <c r="C183" s="307">
        <v>0</v>
      </c>
      <c r="D183" s="307">
        <v>30896.33</v>
      </c>
      <c r="E183" s="307">
        <v>30896.33</v>
      </c>
      <c r="F183" s="307">
        <v>0</v>
      </c>
      <c r="I183" s="221"/>
      <c r="L183" s="221"/>
    </row>
    <row r="184" spans="1:12" s="211" customFormat="1" x14ac:dyDescent="0.35">
      <c r="A184" s="307" t="s">
        <v>1054</v>
      </c>
      <c r="B184" s="307" t="s">
        <v>1055</v>
      </c>
      <c r="C184" s="307">
        <v>0</v>
      </c>
      <c r="D184" s="307">
        <v>67046.58</v>
      </c>
      <c r="E184" s="307">
        <v>67151.58</v>
      </c>
      <c r="F184" s="307">
        <v>105</v>
      </c>
      <c r="I184" s="221"/>
      <c r="L184" s="221"/>
    </row>
    <row r="185" spans="1:12" s="211" customFormat="1" x14ac:dyDescent="0.35">
      <c r="A185" s="307" t="s">
        <v>852</v>
      </c>
      <c r="B185" s="307" t="s">
        <v>853</v>
      </c>
      <c r="C185" s="307">
        <v>0</v>
      </c>
      <c r="D185" s="307">
        <v>27925.439999999999</v>
      </c>
      <c r="E185" s="307">
        <v>28202.94</v>
      </c>
      <c r="F185" s="307">
        <v>277.5</v>
      </c>
      <c r="I185" s="221"/>
      <c r="L185" s="221"/>
    </row>
    <row r="186" spans="1:12" s="211" customFormat="1" x14ac:dyDescent="0.35">
      <c r="A186" s="307" t="s">
        <v>1322</v>
      </c>
      <c r="B186" s="307" t="s">
        <v>1323</v>
      </c>
      <c r="C186" s="307">
        <v>0</v>
      </c>
      <c r="D186" s="307">
        <v>105</v>
      </c>
      <c r="E186" s="307">
        <v>105</v>
      </c>
      <c r="F186" s="307">
        <v>0</v>
      </c>
      <c r="I186" s="221"/>
      <c r="L186" s="221"/>
    </row>
    <row r="187" spans="1:12" s="211" customFormat="1" x14ac:dyDescent="0.35">
      <c r="A187" s="307" t="s">
        <v>1056</v>
      </c>
      <c r="B187" s="307" t="s">
        <v>1057</v>
      </c>
      <c r="C187" s="307">
        <v>0</v>
      </c>
      <c r="D187" s="307">
        <v>300</v>
      </c>
      <c r="E187" s="307">
        <v>300</v>
      </c>
      <c r="F187" s="307">
        <v>0</v>
      </c>
      <c r="I187" s="221"/>
      <c r="L187" s="221"/>
    </row>
    <row r="188" spans="1:12" s="211" customFormat="1" x14ac:dyDescent="0.35">
      <c r="A188" s="307" t="s">
        <v>1058</v>
      </c>
      <c r="B188" s="307" t="s">
        <v>1059</v>
      </c>
      <c r="C188" s="307">
        <v>438</v>
      </c>
      <c r="D188" s="307">
        <v>2174.25</v>
      </c>
      <c r="E188" s="307">
        <v>2333.25</v>
      </c>
      <c r="F188" s="307">
        <v>597</v>
      </c>
      <c r="H188" s="213"/>
      <c r="I188" s="221"/>
      <c r="L188" s="221"/>
    </row>
    <row r="189" spans="1:12" s="211" customFormat="1" x14ac:dyDescent="0.35">
      <c r="A189" s="307" t="s">
        <v>1060</v>
      </c>
      <c r="B189" s="307" t="s">
        <v>1061</v>
      </c>
      <c r="C189" s="307">
        <v>0</v>
      </c>
      <c r="D189" s="307">
        <v>300</v>
      </c>
      <c r="E189" s="307">
        <v>300</v>
      </c>
      <c r="F189" s="307">
        <v>0</v>
      </c>
      <c r="I189" s="221"/>
      <c r="L189" s="221"/>
    </row>
    <row r="190" spans="1:12" s="211" customFormat="1" x14ac:dyDescent="0.35">
      <c r="A190" s="307" t="s">
        <v>1062</v>
      </c>
      <c r="B190" s="307" t="s">
        <v>1063</v>
      </c>
      <c r="C190" s="307">
        <v>0</v>
      </c>
      <c r="D190" s="307">
        <v>854.4</v>
      </c>
      <c r="E190" s="307">
        <v>854.4</v>
      </c>
      <c r="F190" s="307">
        <v>0</v>
      </c>
      <c r="I190" s="221"/>
      <c r="L190" s="221"/>
    </row>
    <row r="191" spans="1:12" s="211" customFormat="1" x14ac:dyDescent="0.35">
      <c r="A191" s="307" t="s">
        <v>854</v>
      </c>
      <c r="B191" s="307" t="s">
        <v>855</v>
      </c>
      <c r="C191" s="307">
        <v>0</v>
      </c>
      <c r="D191" s="307">
        <v>427.5</v>
      </c>
      <c r="E191" s="307">
        <v>427.5</v>
      </c>
      <c r="F191" s="307">
        <v>0</v>
      </c>
      <c r="I191" s="221"/>
      <c r="L191" s="221"/>
    </row>
    <row r="192" spans="1:12" s="211" customFormat="1" x14ac:dyDescent="0.35">
      <c r="A192" s="307" t="s">
        <v>1064</v>
      </c>
      <c r="B192" s="307" t="s">
        <v>1065</v>
      </c>
      <c r="C192" s="307">
        <v>0</v>
      </c>
      <c r="D192" s="307">
        <v>4725</v>
      </c>
      <c r="E192" s="307">
        <v>4725</v>
      </c>
      <c r="F192" s="307">
        <v>0</v>
      </c>
      <c r="I192" s="221"/>
      <c r="L192" s="221"/>
    </row>
    <row r="193" spans="1:12" s="211" customFormat="1" x14ac:dyDescent="0.35">
      <c r="A193" s="307" t="s">
        <v>1066</v>
      </c>
      <c r="B193" s="307" t="s">
        <v>1067</v>
      </c>
      <c r="C193" s="307">
        <v>0</v>
      </c>
      <c r="D193" s="307">
        <v>300</v>
      </c>
      <c r="E193" s="307">
        <v>300</v>
      </c>
      <c r="F193" s="307">
        <v>0</v>
      </c>
      <c r="I193" s="221"/>
      <c r="L193" s="221"/>
    </row>
    <row r="194" spans="1:12" s="211" customFormat="1" x14ac:dyDescent="0.35">
      <c r="A194" s="307" t="s">
        <v>1324</v>
      </c>
      <c r="B194" s="307" t="s">
        <v>1325</v>
      </c>
      <c r="C194" s="307">
        <v>0</v>
      </c>
      <c r="D194" s="307">
        <v>2687.7</v>
      </c>
      <c r="E194" s="307">
        <v>2687.7</v>
      </c>
      <c r="F194" s="307">
        <v>0</v>
      </c>
      <c r="I194" s="221"/>
      <c r="L194" s="221"/>
    </row>
    <row r="195" spans="1:12" s="211" customFormat="1" x14ac:dyDescent="0.35">
      <c r="A195" s="307" t="s">
        <v>1068</v>
      </c>
      <c r="B195" s="307" t="s">
        <v>1069</v>
      </c>
      <c r="C195" s="307">
        <v>0</v>
      </c>
      <c r="D195" s="307">
        <v>7397.25</v>
      </c>
      <c r="E195" s="307">
        <v>7668</v>
      </c>
      <c r="F195" s="307">
        <v>270.75</v>
      </c>
      <c r="I195" s="221"/>
      <c r="L195" s="221"/>
    </row>
    <row r="196" spans="1:12" s="211" customFormat="1" x14ac:dyDescent="0.35">
      <c r="A196" s="307" t="s">
        <v>1070</v>
      </c>
      <c r="B196" s="307" t="s">
        <v>1071</v>
      </c>
      <c r="C196" s="307">
        <v>978</v>
      </c>
      <c r="D196" s="307">
        <v>2619.75</v>
      </c>
      <c r="E196" s="307">
        <v>1838.25</v>
      </c>
      <c r="F196" s="307">
        <v>196.5</v>
      </c>
      <c r="I196" s="221"/>
      <c r="L196" s="221"/>
    </row>
    <row r="197" spans="1:12" s="211" customFormat="1" x14ac:dyDescent="0.35">
      <c r="A197" s="307" t="s">
        <v>1072</v>
      </c>
      <c r="B197" s="307" t="s">
        <v>1073</v>
      </c>
      <c r="C197" s="307">
        <v>198</v>
      </c>
      <c r="D197" s="307">
        <v>597</v>
      </c>
      <c r="E197" s="307">
        <v>399</v>
      </c>
      <c r="F197" s="307">
        <v>0</v>
      </c>
      <c r="G197" s="213"/>
      <c r="I197" s="221"/>
      <c r="L197" s="221"/>
    </row>
    <row r="198" spans="1:12" s="211" customFormat="1" x14ac:dyDescent="0.35">
      <c r="A198" s="307" t="s">
        <v>1074</v>
      </c>
      <c r="B198" s="307" t="s">
        <v>1201</v>
      </c>
      <c r="C198" s="307">
        <v>0</v>
      </c>
      <c r="D198" s="307">
        <v>9462.15</v>
      </c>
      <c r="E198" s="307">
        <v>9775.65</v>
      </c>
      <c r="F198" s="307">
        <v>313.5</v>
      </c>
      <c r="I198" s="221"/>
      <c r="L198" s="221"/>
    </row>
    <row r="199" spans="1:12" s="211" customFormat="1" x14ac:dyDescent="0.35">
      <c r="A199" s="307" t="s">
        <v>1326</v>
      </c>
      <c r="B199" s="307" t="s">
        <v>1327</v>
      </c>
      <c r="C199" s="307">
        <v>0</v>
      </c>
      <c r="D199" s="307">
        <v>2205</v>
      </c>
      <c r="E199" s="307">
        <v>2205</v>
      </c>
      <c r="F199" s="307">
        <v>0</v>
      </c>
      <c r="G199" s="213"/>
      <c r="I199" s="221"/>
      <c r="L199" s="221"/>
    </row>
    <row r="200" spans="1:12" s="211" customFormat="1" x14ac:dyDescent="0.35">
      <c r="A200" s="307" t="s">
        <v>1075</v>
      </c>
      <c r="B200" s="307" t="s">
        <v>1076</v>
      </c>
      <c r="C200" s="307">
        <v>0</v>
      </c>
      <c r="D200" s="307">
        <v>511.5</v>
      </c>
      <c r="E200" s="307">
        <v>511.5</v>
      </c>
      <c r="F200" s="307">
        <v>0</v>
      </c>
      <c r="I200" s="221"/>
      <c r="L200" s="221"/>
    </row>
    <row r="201" spans="1:12" s="211" customFormat="1" x14ac:dyDescent="0.35">
      <c r="A201" s="307" t="s">
        <v>1328</v>
      </c>
      <c r="B201" s="307" t="s">
        <v>1329</v>
      </c>
      <c r="C201" s="307">
        <v>0</v>
      </c>
      <c r="D201" s="307">
        <v>105</v>
      </c>
      <c r="E201" s="307">
        <v>105</v>
      </c>
      <c r="F201" s="307">
        <v>0</v>
      </c>
      <c r="H201" s="213"/>
      <c r="I201" s="221"/>
      <c r="L201" s="221"/>
    </row>
    <row r="202" spans="1:12" s="211" customFormat="1" x14ac:dyDescent="0.35">
      <c r="A202" s="307" t="s">
        <v>1330</v>
      </c>
      <c r="B202" s="307" t="s">
        <v>1331</v>
      </c>
      <c r="C202" s="307">
        <v>0</v>
      </c>
      <c r="D202" s="307">
        <v>300</v>
      </c>
      <c r="E202" s="307">
        <v>300</v>
      </c>
      <c r="F202" s="307">
        <v>0</v>
      </c>
      <c r="I202" s="221"/>
      <c r="L202" s="221"/>
    </row>
    <row r="203" spans="1:12" s="211" customFormat="1" x14ac:dyDescent="0.35">
      <c r="A203" s="307" t="s">
        <v>1077</v>
      </c>
      <c r="B203" s="307" t="s">
        <v>840</v>
      </c>
      <c r="C203" s="307">
        <v>0</v>
      </c>
      <c r="D203" s="307">
        <v>28702.47</v>
      </c>
      <c r="E203" s="307">
        <v>28702.47</v>
      </c>
      <c r="F203" s="307">
        <v>0</v>
      </c>
      <c r="I203" s="221"/>
      <c r="L203" s="221"/>
    </row>
    <row r="204" spans="1:12" s="211" customFormat="1" x14ac:dyDescent="0.35">
      <c r="A204" s="307" t="s">
        <v>1078</v>
      </c>
      <c r="B204" s="307" t="s">
        <v>1079</v>
      </c>
      <c r="C204" s="307">
        <v>0</v>
      </c>
      <c r="D204" s="307">
        <v>4203</v>
      </c>
      <c r="E204" s="307">
        <v>4544.25</v>
      </c>
      <c r="F204" s="307">
        <v>341.25</v>
      </c>
      <c r="G204" s="213"/>
      <c r="I204" s="221"/>
      <c r="L204" s="221"/>
    </row>
    <row r="205" spans="1:12" s="211" customFormat="1" x14ac:dyDescent="0.35">
      <c r="A205" s="307" t="s">
        <v>1080</v>
      </c>
      <c r="B205" s="307" t="s">
        <v>1081</v>
      </c>
      <c r="C205" s="307">
        <v>0</v>
      </c>
      <c r="D205" s="307">
        <v>3009.75</v>
      </c>
      <c r="E205" s="307">
        <v>3009.75</v>
      </c>
      <c r="F205" s="307">
        <v>0</v>
      </c>
      <c r="H205" s="229"/>
      <c r="I205" s="221"/>
      <c r="L205" s="221"/>
    </row>
    <row r="206" spans="1:12" s="211" customFormat="1" x14ac:dyDescent="0.35">
      <c r="A206" s="307" t="s">
        <v>1082</v>
      </c>
      <c r="B206" s="307" t="s">
        <v>1083</v>
      </c>
      <c r="C206" s="307">
        <v>0</v>
      </c>
      <c r="D206" s="307">
        <v>3687</v>
      </c>
      <c r="E206" s="307">
        <v>3687</v>
      </c>
      <c r="F206" s="307">
        <v>0</v>
      </c>
      <c r="I206" s="221"/>
      <c r="L206" s="221"/>
    </row>
    <row r="207" spans="1:12" s="211" customFormat="1" x14ac:dyDescent="0.35">
      <c r="A207" s="307" t="s">
        <v>1084</v>
      </c>
      <c r="B207" s="307" t="s">
        <v>1085</v>
      </c>
      <c r="C207" s="307">
        <v>0</v>
      </c>
      <c r="D207" s="307">
        <v>10149.25</v>
      </c>
      <c r="E207" s="307">
        <v>12007.5</v>
      </c>
      <c r="F207" s="307">
        <v>1858.25</v>
      </c>
      <c r="H207" s="213"/>
      <c r="I207" s="221"/>
      <c r="L207" s="221"/>
    </row>
    <row r="208" spans="1:12" s="211" customFormat="1" x14ac:dyDescent="0.35">
      <c r="A208" s="307" t="s">
        <v>1086</v>
      </c>
      <c r="B208" s="307" t="s">
        <v>1087</v>
      </c>
      <c r="C208" s="307">
        <v>0</v>
      </c>
      <c r="D208" s="307">
        <v>7034.25</v>
      </c>
      <c r="E208" s="307">
        <v>7034.25</v>
      </c>
      <c r="F208" s="307">
        <v>0</v>
      </c>
      <c r="G208" s="213"/>
      <c r="I208" s="221"/>
      <c r="L208" s="221"/>
    </row>
    <row r="209" spans="1:12" s="211" customFormat="1" x14ac:dyDescent="0.35">
      <c r="A209" s="307" t="s">
        <v>856</v>
      </c>
      <c r="B209" s="307" t="s">
        <v>857</v>
      </c>
      <c r="C209" s="307">
        <v>831.75</v>
      </c>
      <c r="D209" s="307">
        <v>7502.25</v>
      </c>
      <c r="E209" s="307">
        <v>8449.5</v>
      </c>
      <c r="F209" s="307">
        <v>1779</v>
      </c>
      <c r="I209" s="221"/>
      <c r="L209" s="221"/>
    </row>
    <row r="210" spans="1:12" s="211" customFormat="1" x14ac:dyDescent="0.35">
      <c r="A210" s="307" t="s">
        <v>1088</v>
      </c>
      <c r="B210" s="307" t="s">
        <v>1089</v>
      </c>
      <c r="C210" s="307">
        <v>0</v>
      </c>
      <c r="D210" s="307">
        <v>2952</v>
      </c>
      <c r="E210" s="307">
        <v>2952</v>
      </c>
      <c r="F210" s="307">
        <v>0</v>
      </c>
      <c r="I210" s="221"/>
      <c r="L210" s="221"/>
    </row>
    <row r="211" spans="1:12" s="211" customFormat="1" x14ac:dyDescent="0.35">
      <c r="A211" s="307" t="s">
        <v>1202</v>
      </c>
      <c r="B211" s="307" t="s">
        <v>1203</v>
      </c>
      <c r="C211" s="307">
        <v>0</v>
      </c>
      <c r="D211" s="307">
        <v>525</v>
      </c>
      <c r="E211" s="307">
        <v>525</v>
      </c>
      <c r="F211" s="307">
        <v>0</v>
      </c>
      <c r="I211" s="221"/>
      <c r="L211" s="221"/>
    </row>
    <row r="212" spans="1:12" s="211" customFormat="1" x14ac:dyDescent="0.35">
      <c r="A212" s="307" t="s">
        <v>1332</v>
      </c>
      <c r="B212" s="307" t="s">
        <v>1333</v>
      </c>
      <c r="C212" s="307">
        <v>0</v>
      </c>
      <c r="D212" s="307">
        <v>105</v>
      </c>
      <c r="E212" s="307">
        <v>105</v>
      </c>
      <c r="F212" s="307">
        <v>0</v>
      </c>
      <c r="I212" s="221"/>
      <c r="L212" s="221"/>
    </row>
    <row r="213" spans="1:12" s="211" customFormat="1" x14ac:dyDescent="0.35">
      <c r="A213" s="307" t="s">
        <v>1334</v>
      </c>
      <c r="B213" s="307" t="s">
        <v>1335</v>
      </c>
      <c r="C213" s="307">
        <v>0</v>
      </c>
      <c r="D213" s="307">
        <v>105</v>
      </c>
      <c r="E213" s="307">
        <v>105</v>
      </c>
      <c r="F213" s="307">
        <v>0</v>
      </c>
      <c r="I213" s="221"/>
      <c r="L213" s="221"/>
    </row>
    <row r="214" spans="1:12" s="211" customFormat="1" x14ac:dyDescent="0.35">
      <c r="A214" s="307" t="s">
        <v>1336</v>
      </c>
      <c r="B214" s="307" t="s">
        <v>1337</v>
      </c>
      <c r="C214" s="307">
        <v>0</v>
      </c>
      <c r="D214" s="307">
        <v>105</v>
      </c>
      <c r="E214" s="307">
        <v>105</v>
      </c>
      <c r="F214" s="307">
        <v>0</v>
      </c>
      <c r="H214" s="213"/>
      <c r="I214" s="221"/>
      <c r="L214" s="221"/>
    </row>
    <row r="215" spans="1:12" s="211" customFormat="1" x14ac:dyDescent="0.35">
      <c r="A215" s="307" t="s">
        <v>1338</v>
      </c>
      <c r="B215" s="307" t="s">
        <v>1339</v>
      </c>
      <c r="C215" s="307">
        <v>0</v>
      </c>
      <c r="D215" s="307">
        <v>210</v>
      </c>
      <c r="E215" s="307">
        <v>210</v>
      </c>
      <c r="F215" s="307">
        <v>0</v>
      </c>
      <c r="I215" s="221"/>
      <c r="L215" s="221"/>
    </row>
    <row r="216" spans="1:12" s="211" customFormat="1" x14ac:dyDescent="0.35">
      <c r="A216" s="307" t="s">
        <v>1340</v>
      </c>
      <c r="B216" s="307" t="s">
        <v>1341</v>
      </c>
      <c r="C216" s="307">
        <v>0</v>
      </c>
      <c r="D216" s="307">
        <v>105</v>
      </c>
      <c r="E216" s="307">
        <v>105</v>
      </c>
      <c r="F216" s="307">
        <v>0</v>
      </c>
      <c r="I216" s="221"/>
      <c r="L216" s="221"/>
    </row>
    <row r="217" spans="1:12" s="211" customFormat="1" x14ac:dyDescent="0.35">
      <c r="A217" s="307" t="s">
        <v>1090</v>
      </c>
      <c r="B217" s="307" t="s">
        <v>1091</v>
      </c>
      <c r="C217" s="307">
        <v>0</v>
      </c>
      <c r="D217" s="307">
        <v>6195</v>
      </c>
      <c r="E217" s="307">
        <v>6195</v>
      </c>
      <c r="F217" s="307">
        <v>0</v>
      </c>
      <c r="H217" s="213"/>
      <c r="I217" s="221"/>
      <c r="L217" s="221"/>
    </row>
    <row r="218" spans="1:12" s="211" customFormat="1" x14ac:dyDescent="0.35">
      <c r="A218" s="307" t="s">
        <v>1342</v>
      </c>
      <c r="B218" s="307" t="s">
        <v>1343</v>
      </c>
      <c r="C218" s="307">
        <v>0</v>
      </c>
      <c r="D218" s="307">
        <v>105</v>
      </c>
      <c r="E218" s="307">
        <v>105</v>
      </c>
      <c r="F218" s="307">
        <v>0</v>
      </c>
      <c r="H218" s="213"/>
      <c r="I218" s="221"/>
      <c r="L218" s="221"/>
    </row>
    <row r="219" spans="1:12" s="211" customFormat="1" x14ac:dyDescent="0.35">
      <c r="A219" s="307" t="s">
        <v>1204</v>
      </c>
      <c r="B219" s="307" t="s">
        <v>1205</v>
      </c>
      <c r="C219" s="307">
        <v>0</v>
      </c>
      <c r="D219" s="307">
        <v>1155</v>
      </c>
      <c r="E219" s="307">
        <v>1155</v>
      </c>
      <c r="F219" s="307">
        <v>0</v>
      </c>
      <c r="H219" s="213"/>
      <c r="I219" s="221"/>
      <c r="L219" s="221"/>
    </row>
    <row r="220" spans="1:12" s="211" customFormat="1" x14ac:dyDescent="0.35">
      <c r="A220" s="307" t="s">
        <v>1344</v>
      </c>
      <c r="B220" s="307" t="s">
        <v>1345</v>
      </c>
      <c r="C220" s="307">
        <v>0</v>
      </c>
      <c r="D220" s="307">
        <v>735</v>
      </c>
      <c r="E220" s="307">
        <v>735</v>
      </c>
      <c r="F220" s="307">
        <v>0</v>
      </c>
      <c r="H220" s="213"/>
      <c r="I220" s="221"/>
      <c r="L220" s="221"/>
    </row>
    <row r="221" spans="1:12" s="211" customFormat="1" x14ac:dyDescent="0.35">
      <c r="A221" s="307" t="s">
        <v>1092</v>
      </c>
      <c r="B221" s="307" t="s">
        <v>1093</v>
      </c>
      <c r="C221" s="307">
        <v>0</v>
      </c>
      <c r="D221" s="307">
        <v>4200</v>
      </c>
      <c r="E221" s="307">
        <v>4200</v>
      </c>
      <c r="F221" s="307">
        <v>0</v>
      </c>
      <c r="H221" s="213"/>
      <c r="I221" s="221"/>
      <c r="L221" s="221"/>
    </row>
    <row r="222" spans="1:12" s="211" customFormat="1" x14ac:dyDescent="0.35">
      <c r="A222" s="307" t="s">
        <v>1346</v>
      </c>
      <c r="B222" s="307" t="s">
        <v>1347</v>
      </c>
      <c r="C222" s="307">
        <v>0</v>
      </c>
      <c r="D222" s="307">
        <v>394.65</v>
      </c>
      <c r="E222" s="307">
        <v>394.65</v>
      </c>
      <c r="F222" s="307">
        <v>0</v>
      </c>
      <c r="H222" s="213"/>
      <c r="I222" s="221"/>
      <c r="L222" s="221"/>
    </row>
    <row r="223" spans="1:12" s="211" customFormat="1" x14ac:dyDescent="0.35">
      <c r="A223" s="307" t="s">
        <v>1094</v>
      </c>
      <c r="B223" s="307" t="s">
        <v>1095</v>
      </c>
      <c r="C223" s="307">
        <v>0</v>
      </c>
      <c r="D223" s="307">
        <v>525</v>
      </c>
      <c r="E223" s="307">
        <v>525</v>
      </c>
      <c r="F223" s="307">
        <v>0</v>
      </c>
      <c r="G223" s="213"/>
      <c r="I223" s="221"/>
      <c r="L223" s="221"/>
    </row>
    <row r="224" spans="1:12" s="211" customFormat="1" x14ac:dyDescent="0.35">
      <c r="A224" s="307" t="s">
        <v>1206</v>
      </c>
      <c r="B224" s="307" t="s">
        <v>1207</v>
      </c>
      <c r="C224" s="307">
        <v>0</v>
      </c>
      <c r="D224" s="307">
        <v>228.75</v>
      </c>
      <c r="E224" s="307">
        <v>228.75</v>
      </c>
      <c r="F224" s="307">
        <v>0</v>
      </c>
      <c r="H224" s="213"/>
      <c r="I224" s="221"/>
      <c r="L224" s="221"/>
    </row>
    <row r="225" spans="1:12" s="211" customFormat="1" x14ac:dyDescent="0.35">
      <c r="A225" s="307" t="s">
        <v>1208</v>
      </c>
      <c r="B225" s="307" t="s">
        <v>1209</v>
      </c>
      <c r="C225" s="307">
        <v>0</v>
      </c>
      <c r="D225" s="307">
        <v>1597.5</v>
      </c>
      <c r="E225" s="307">
        <v>1597.5</v>
      </c>
      <c r="F225" s="307">
        <v>0</v>
      </c>
      <c r="I225" s="221"/>
      <c r="L225" s="221"/>
    </row>
    <row r="226" spans="1:12" s="211" customFormat="1" x14ac:dyDescent="0.35">
      <c r="A226" s="307" t="s">
        <v>1096</v>
      </c>
      <c r="B226" s="307" t="s">
        <v>1097</v>
      </c>
      <c r="C226" s="307">
        <v>1523.25</v>
      </c>
      <c r="D226" s="307">
        <v>9252</v>
      </c>
      <c r="E226" s="307">
        <v>8490.75</v>
      </c>
      <c r="F226" s="307">
        <v>762</v>
      </c>
      <c r="I226" s="221"/>
      <c r="L226" s="221"/>
    </row>
    <row r="227" spans="1:12" s="211" customFormat="1" x14ac:dyDescent="0.35">
      <c r="A227" s="307" t="s">
        <v>1098</v>
      </c>
      <c r="B227" s="307" t="s">
        <v>1099</v>
      </c>
      <c r="C227" s="307">
        <v>0</v>
      </c>
      <c r="D227" s="307">
        <v>5806.61</v>
      </c>
      <c r="E227" s="307">
        <v>5806.61</v>
      </c>
      <c r="F227" s="307">
        <v>0</v>
      </c>
      <c r="I227" s="221"/>
      <c r="L227" s="221"/>
    </row>
    <row r="228" spans="1:12" s="211" customFormat="1" x14ac:dyDescent="0.35">
      <c r="A228" s="307" t="s">
        <v>1100</v>
      </c>
      <c r="B228" s="307" t="s">
        <v>1101</v>
      </c>
      <c r="C228" s="307">
        <v>0</v>
      </c>
      <c r="D228" s="307">
        <v>6774</v>
      </c>
      <c r="E228" s="307">
        <v>6774</v>
      </c>
      <c r="F228" s="307">
        <v>0</v>
      </c>
      <c r="I228" s="221"/>
      <c r="L228" s="221"/>
    </row>
    <row r="229" spans="1:12" s="211" customFormat="1" x14ac:dyDescent="0.35">
      <c r="A229" s="307" t="s">
        <v>1102</v>
      </c>
      <c r="B229" s="307" t="s">
        <v>1103</v>
      </c>
      <c r="C229" s="307">
        <v>0</v>
      </c>
      <c r="D229" s="307">
        <v>12339</v>
      </c>
      <c r="E229" s="307">
        <v>12339</v>
      </c>
      <c r="F229" s="307">
        <v>0</v>
      </c>
      <c r="G229" s="213"/>
      <c r="H229" s="213"/>
      <c r="I229" s="221"/>
      <c r="L229" s="221"/>
    </row>
    <row r="230" spans="1:12" s="211" customFormat="1" x14ac:dyDescent="0.35">
      <c r="A230" s="307" t="s">
        <v>1348</v>
      </c>
      <c r="B230" s="307" t="s">
        <v>1349</v>
      </c>
      <c r="C230" s="307">
        <v>0</v>
      </c>
      <c r="D230" s="307">
        <v>1659</v>
      </c>
      <c r="E230" s="307">
        <v>1659</v>
      </c>
      <c r="F230" s="307">
        <v>0</v>
      </c>
      <c r="I230" s="221"/>
      <c r="L230" s="221"/>
    </row>
    <row r="231" spans="1:12" s="211" customFormat="1" x14ac:dyDescent="0.35">
      <c r="A231" s="307" t="s">
        <v>1104</v>
      </c>
      <c r="B231" s="307" t="s">
        <v>1105</v>
      </c>
      <c r="C231" s="307">
        <v>0</v>
      </c>
      <c r="D231" s="307">
        <v>11742</v>
      </c>
      <c r="E231" s="307">
        <v>12861.75</v>
      </c>
      <c r="F231" s="307">
        <v>1119.75</v>
      </c>
      <c r="I231" s="221"/>
      <c r="L231" s="221"/>
    </row>
    <row r="232" spans="1:12" s="211" customFormat="1" x14ac:dyDescent="0.35">
      <c r="A232" s="307" t="s">
        <v>1106</v>
      </c>
      <c r="B232" s="307" t="s">
        <v>1107</v>
      </c>
      <c r="C232" s="307">
        <v>0</v>
      </c>
      <c r="D232" s="307">
        <v>3221.25</v>
      </c>
      <c r="E232" s="307">
        <v>3879.75</v>
      </c>
      <c r="F232" s="307">
        <v>658.5</v>
      </c>
      <c r="I232" s="221"/>
      <c r="L232" s="221"/>
    </row>
    <row r="233" spans="1:12" s="211" customFormat="1" x14ac:dyDescent="0.35">
      <c r="A233" s="307" t="s">
        <v>1350</v>
      </c>
      <c r="B233" s="307" t="s">
        <v>1351</v>
      </c>
      <c r="C233" s="307">
        <v>0</v>
      </c>
      <c r="D233" s="307">
        <v>105</v>
      </c>
      <c r="E233" s="307">
        <v>105</v>
      </c>
      <c r="F233" s="307">
        <v>0</v>
      </c>
      <c r="I233" s="221"/>
      <c r="L233" s="221"/>
    </row>
    <row r="234" spans="1:12" s="211" customFormat="1" x14ac:dyDescent="0.35">
      <c r="A234" s="307" t="s">
        <v>1108</v>
      </c>
      <c r="B234" s="307" t="s">
        <v>1109</v>
      </c>
      <c r="C234" s="307">
        <v>0</v>
      </c>
      <c r="D234" s="307">
        <v>3276</v>
      </c>
      <c r="E234" s="307">
        <v>3276</v>
      </c>
      <c r="F234" s="307">
        <v>0</v>
      </c>
      <c r="G234" s="213"/>
      <c r="I234" s="221"/>
      <c r="L234" s="221"/>
    </row>
    <row r="235" spans="1:12" s="211" customFormat="1" x14ac:dyDescent="0.35">
      <c r="A235" s="307" t="s">
        <v>1110</v>
      </c>
      <c r="B235" s="307" t="s">
        <v>1111</v>
      </c>
      <c r="C235" s="307">
        <v>95.33</v>
      </c>
      <c r="D235" s="307">
        <v>5092.21</v>
      </c>
      <c r="E235" s="307">
        <v>5662</v>
      </c>
      <c r="F235" s="307">
        <v>665.12</v>
      </c>
      <c r="H235" s="213"/>
      <c r="I235" s="221"/>
      <c r="L235" s="221"/>
    </row>
    <row r="236" spans="1:12" s="211" customFormat="1" x14ac:dyDescent="0.35">
      <c r="A236" s="307" t="s">
        <v>1112</v>
      </c>
      <c r="B236" s="307" t="s">
        <v>1113</v>
      </c>
      <c r="C236" s="307">
        <v>0</v>
      </c>
      <c r="D236" s="307">
        <v>6405</v>
      </c>
      <c r="E236" s="307">
        <v>6405</v>
      </c>
      <c r="F236" s="307">
        <v>0</v>
      </c>
      <c r="I236" s="221"/>
      <c r="L236" s="221"/>
    </row>
    <row r="237" spans="1:12" s="211" customFormat="1" x14ac:dyDescent="0.35">
      <c r="A237" s="307" t="s">
        <v>1352</v>
      </c>
      <c r="B237" s="307" t="s">
        <v>1353</v>
      </c>
      <c r="C237" s="307">
        <v>0</v>
      </c>
      <c r="D237" s="307">
        <v>0</v>
      </c>
      <c r="E237" s="307">
        <v>1068</v>
      </c>
      <c r="F237" s="307">
        <v>1068</v>
      </c>
      <c r="I237" s="221"/>
      <c r="L237" s="221"/>
    </row>
    <row r="238" spans="1:12" s="211" customFormat="1" x14ac:dyDescent="0.35">
      <c r="A238" s="307" t="s">
        <v>1114</v>
      </c>
      <c r="B238" s="307" t="s">
        <v>1115</v>
      </c>
      <c r="C238" s="307">
        <v>0</v>
      </c>
      <c r="D238" s="307">
        <v>6614.25</v>
      </c>
      <c r="E238" s="307">
        <v>6614.25</v>
      </c>
      <c r="F238" s="307">
        <v>0</v>
      </c>
      <c r="I238" s="221"/>
      <c r="L238" s="221"/>
    </row>
    <row r="239" spans="1:12" s="211" customFormat="1" x14ac:dyDescent="0.35">
      <c r="A239" s="307" t="s">
        <v>1354</v>
      </c>
      <c r="B239" s="307" t="s">
        <v>1355</v>
      </c>
      <c r="C239" s="307">
        <v>0</v>
      </c>
      <c r="D239" s="307">
        <v>105</v>
      </c>
      <c r="E239" s="307">
        <v>105</v>
      </c>
      <c r="F239" s="307">
        <v>0</v>
      </c>
      <c r="I239" s="221"/>
      <c r="L239" s="221"/>
    </row>
    <row r="240" spans="1:12" s="211" customFormat="1" x14ac:dyDescent="0.35">
      <c r="A240" s="307" t="s">
        <v>1356</v>
      </c>
      <c r="B240" s="307" t="s">
        <v>1357</v>
      </c>
      <c r="C240" s="307">
        <v>0</v>
      </c>
      <c r="D240" s="307">
        <v>105</v>
      </c>
      <c r="E240" s="307">
        <v>105</v>
      </c>
      <c r="F240" s="307">
        <v>0</v>
      </c>
      <c r="G240" s="213"/>
      <c r="I240" s="221"/>
      <c r="L240" s="221"/>
    </row>
    <row r="241" spans="1:12" s="211" customFormat="1" x14ac:dyDescent="0.35">
      <c r="A241" s="307" t="s">
        <v>1358</v>
      </c>
      <c r="B241" s="307" t="s">
        <v>1359</v>
      </c>
      <c r="C241" s="307">
        <v>0</v>
      </c>
      <c r="D241" s="307">
        <v>105</v>
      </c>
      <c r="E241" s="307">
        <v>105</v>
      </c>
      <c r="F241" s="307">
        <v>0</v>
      </c>
      <c r="H241" s="213"/>
      <c r="I241" s="221"/>
      <c r="L241" s="221"/>
    </row>
    <row r="242" spans="1:12" s="211" customFormat="1" x14ac:dyDescent="0.35">
      <c r="A242" s="307" t="s">
        <v>1360</v>
      </c>
      <c r="B242" s="307" t="s">
        <v>1361</v>
      </c>
      <c r="C242" s="307">
        <v>0</v>
      </c>
      <c r="D242" s="307">
        <v>105</v>
      </c>
      <c r="E242" s="307">
        <v>105</v>
      </c>
      <c r="F242" s="307">
        <v>0</v>
      </c>
      <c r="I242" s="221"/>
      <c r="L242" s="221"/>
    </row>
    <row r="243" spans="1:12" s="211" customFormat="1" x14ac:dyDescent="0.35">
      <c r="A243" s="307" t="s">
        <v>1362</v>
      </c>
      <c r="B243" s="307" t="s">
        <v>1363</v>
      </c>
      <c r="C243" s="307">
        <v>0</v>
      </c>
      <c r="D243" s="307">
        <v>1870.95</v>
      </c>
      <c r="E243" s="307">
        <v>1870.95</v>
      </c>
      <c r="F243" s="307">
        <v>0</v>
      </c>
      <c r="I243" s="221"/>
      <c r="L243" s="221"/>
    </row>
    <row r="244" spans="1:12" s="211" customFormat="1" x14ac:dyDescent="0.35">
      <c r="A244" s="307" t="s">
        <v>1116</v>
      </c>
      <c r="B244" s="307" t="s">
        <v>1117</v>
      </c>
      <c r="C244" s="307">
        <v>210.75</v>
      </c>
      <c r="D244" s="307">
        <v>1685.25</v>
      </c>
      <c r="E244" s="307">
        <v>1760.25</v>
      </c>
      <c r="F244" s="307">
        <v>285.75</v>
      </c>
      <c r="G244" s="213"/>
      <c r="I244" s="221"/>
      <c r="L244" s="221"/>
    </row>
    <row r="245" spans="1:12" s="211" customFormat="1" x14ac:dyDescent="0.35">
      <c r="A245" s="307" t="s">
        <v>1118</v>
      </c>
      <c r="B245" s="307" t="s">
        <v>1119</v>
      </c>
      <c r="C245" s="307">
        <v>0</v>
      </c>
      <c r="D245" s="307">
        <v>8904</v>
      </c>
      <c r="E245" s="307">
        <v>8904</v>
      </c>
      <c r="F245" s="307">
        <v>0</v>
      </c>
      <c r="G245" s="213"/>
      <c r="I245" s="221"/>
      <c r="L245" s="221"/>
    </row>
    <row r="246" spans="1:12" s="211" customFormat="1" x14ac:dyDescent="0.35">
      <c r="A246" s="307" t="s">
        <v>1120</v>
      </c>
      <c r="B246" s="307" t="s">
        <v>1121</v>
      </c>
      <c r="C246" s="307">
        <v>0</v>
      </c>
      <c r="D246" s="307">
        <v>1155</v>
      </c>
      <c r="E246" s="307">
        <v>1155</v>
      </c>
      <c r="F246" s="307">
        <v>0</v>
      </c>
      <c r="H246" s="213"/>
      <c r="I246" s="221"/>
      <c r="L246" s="221"/>
    </row>
    <row r="247" spans="1:12" s="211" customFormat="1" x14ac:dyDescent="0.35">
      <c r="A247" s="307" t="s">
        <v>1122</v>
      </c>
      <c r="B247" s="307" t="s">
        <v>1123</v>
      </c>
      <c r="C247" s="307">
        <v>0</v>
      </c>
      <c r="D247" s="307">
        <v>1680</v>
      </c>
      <c r="E247" s="307">
        <v>1680</v>
      </c>
      <c r="F247" s="307">
        <v>0</v>
      </c>
      <c r="I247" s="221"/>
      <c r="L247" s="221"/>
    </row>
    <row r="248" spans="1:12" s="211" customFormat="1" x14ac:dyDescent="0.35">
      <c r="A248" s="307" t="s">
        <v>1124</v>
      </c>
      <c r="B248" s="307" t="s">
        <v>1125</v>
      </c>
      <c r="C248" s="307">
        <v>0</v>
      </c>
      <c r="D248" s="307">
        <v>1816.66</v>
      </c>
      <c r="E248" s="307">
        <v>1816.66</v>
      </c>
      <c r="F248" s="307">
        <v>0</v>
      </c>
      <c r="I248" s="221"/>
      <c r="L248" s="221"/>
    </row>
    <row r="249" spans="1:12" s="211" customFormat="1" x14ac:dyDescent="0.35">
      <c r="A249" s="307" t="s">
        <v>1126</v>
      </c>
      <c r="B249" s="307" t="s">
        <v>1127</v>
      </c>
      <c r="C249" s="307">
        <v>0</v>
      </c>
      <c r="D249" s="307">
        <v>1050</v>
      </c>
      <c r="E249" s="307">
        <v>1050</v>
      </c>
      <c r="F249" s="307">
        <v>0</v>
      </c>
      <c r="I249" s="221"/>
      <c r="L249" s="221"/>
    </row>
    <row r="250" spans="1:12" s="211" customFormat="1" x14ac:dyDescent="0.35">
      <c r="A250" s="307" t="s">
        <v>1128</v>
      </c>
      <c r="B250" s="307" t="s">
        <v>1129</v>
      </c>
      <c r="C250" s="307">
        <v>0</v>
      </c>
      <c r="D250" s="307">
        <v>5775</v>
      </c>
      <c r="E250" s="307">
        <v>5775</v>
      </c>
      <c r="F250" s="307">
        <v>0</v>
      </c>
      <c r="H250" s="213"/>
      <c r="I250" s="221"/>
      <c r="L250" s="221"/>
    </row>
    <row r="251" spans="1:12" s="211" customFormat="1" x14ac:dyDescent="0.35">
      <c r="A251" s="307" t="s">
        <v>1130</v>
      </c>
      <c r="B251" s="307" t="s">
        <v>1131</v>
      </c>
      <c r="C251" s="307">
        <v>0</v>
      </c>
      <c r="D251" s="307">
        <v>525</v>
      </c>
      <c r="E251" s="307">
        <v>525</v>
      </c>
      <c r="F251" s="307">
        <v>0</v>
      </c>
      <c r="I251" s="221"/>
      <c r="L251" s="221"/>
    </row>
    <row r="252" spans="1:12" s="211" customFormat="1" x14ac:dyDescent="0.35">
      <c r="A252" s="307" t="s">
        <v>1132</v>
      </c>
      <c r="B252" s="307" t="s">
        <v>1133</v>
      </c>
      <c r="C252" s="307">
        <v>0</v>
      </c>
      <c r="D252" s="307">
        <v>3989.3</v>
      </c>
      <c r="E252" s="307">
        <v>3989.3</v>
      </c>
      <c r="F252" s="307">
        <v>0</v>
      </c>
      <c r="G252" s="213"/>
      <c r="I252" s="221"/>
      <c r="L252" s="221"/>
    </row>
    <row r="253" spans="1:12" s="211" customFormat="1" x14ac:dyDescent="0.35">
      <c r="A253" s="307" t="s">
        <v>1134</v>
      </c>
      <c r="B253" s="307" t="s">
        <v>1135</v>
      </c>
      <c r="C253" s="307">
        <v>0</v>
      </c>
      <c r="D253" s="307">
        <v>6774</v>
      </c>
      <c r="E253" s="307">
        <v>6774</v>
      </c>
      <c r="F253" s="307">
        <v>0</v>
      </c>
      <c r="I253" s="221"/>
      <c r="L253" s="221"/>
    </row>
    <row r="254" spans="1:12" s="211" customFormat="1" x14ac:dyDescent="0.35">
      <c r="A254" s="307" t="s">
        <v>1136</v>
      </c>
      <c r="B254" s="307" t="s">
        <v>1137</v>
      </c>
      <c r="C254" s="307">
        <v>0</v>
      </c>
      <c r="D254" s="307">
        <v>8769</v>
      </c>
      <c r="E254" s="307">
        <v>8769</v>
      </c>
      <c r="F254" s="307">
        <v>0</v>
      </c>
      <c r="I254" s="221"/>
      <c r="L254" s="221"/>
    </row>
    <row r="255" spans="1:12" s="211" customFormat="1" x14ac:dyDescent="0.35">
      <c r="A255" s="307" t="s">
        <v>1364</v>
      </c>
      <c r="B255" s="307" t="s">
        <v>1365</v>
      </c>
      <c r="C255" s="307">
        <v>0</v>
      </c>
      <c r="D255" s="307">
        <v>409.4</v>
      </c>
      <c r="E255" s="307">
        <v>409.4</v>
      </c>
      <c r="F255" s="307">
        <v>0</v>
      </c>
      <c r="I255" s="221"/>
      <c r="L255" s="221"/>
    </row>
    <row r="256" spans="1:12" s="211" customFormat="1" x14ac:dyDescent="0.35">
      <c r="A256" s="307" t="s">
        <v>1138</v>
      </c>
      <c r="B256" s="307" t="s">
        <v>1139</v>
      </c>
      <c r="C256" s="307">
        <v>0</v>
      </c>
      <c r="D256" s="307">
        <v>738.75</v>
      </c>
      <c r="E256" s="307">
        <v>738.75</v>
      </c>
      <c r="F256" s="307">
        <v>0</v>
      </c>
      <c r="I256" s="221"/>
      <c r="L256" s="221"/>
    </row>
    <row r="257" spans="1:12" s="211" customFormat="1" x14ac:dyDescent="0.35">
      <c r="A257" s="307" t="s">
        <v>1140</v>
      </c>
      <c r="B257" s="307" t="s">
        <v>1141</v>
      </c>
      <c r="C257" s="307">
        <v>0</v>
      </c>
      <c r="D257" s="307">
        <v>1050</v>
      </c>
      <c r="E257" s="307">
        <v>1050</v>
      </c>
      <c r="F257" s="307">
        <v>0</v>
      </c>
      <c r="G257" s="213"/>
      <c r="H257" s="213"/>
      <c r="I257" s="221"/>
      <c r="L257" s="221"/>
    </row>
    <row r="258" spans="1:12" s="211" customFormat="1" x14ac:dyDescent="0.35">
      <c r="A258" s="307" t="s">
        <v>1366</v>
      </c>
      <c r="B258" s="307" t="s">
        <v>1367</v>
      </c>
      <c r="C258" s="307">
        <v>0</v>
      </c>
      <c r="D258" s="307">
        <v>105</v>
      </c>
      <c r="E258" s="307">
        <v>105</v>
      </c>
      <c r="F258" s="307">
        <v>0</v>
      </c>
      <c r="I258" s="221"/>
      <c r="L258" s="221"/>
    </row>
    <row r="259" spans="1:12" s="211" customFormat="1" x14ac:dyDescent="0.35">
      <c r="A259" s="307" t="s">
        <v>1368</v>
      </c>
      <c r="B259" s="307" t="s">
        <v>1369</v>
      </c>
      <c r="C259" s="307">
        <v>0</v>
      </c>
      <c r="D259" s="307">
        <v>105</v>
      </c>
      <c r="E259" s="307">
        <v>105</v>
      </c>
      <c r="F259" s="307">
        <v>0</v>
      </c>
      <c r="G259" s="213"/>
      <c r="H259" s="213"/>
      <c r="I259" s="221"/>
      <c r="L259" s="221"/>
    </row>
    <row r="260" spans="1:12" s="211" customFormat="1" x14ac:dyDescent="0.35">
      <c r="A260" s="307" t="s">
        <v>1370</v>
      </c>
      <c r="B260" s="307" t="s">
        <v>1371</v>
      </c>
      <c r="C260" s="307">
        <v>0</v>
      </c>
      <c r="D260" s="307">
        <v>105</v>
      </c>
      <c r="E260" s="307">
        <v>105</v>
      </c>
      <c r="F260" s="307">
        <v>0</v>
      </c>
      <c r="G260" s="213"/>
      <c r="H260" s="213"/>
      <c r="I260" s="221"/>
      <c r="L260" s="221"/>
    </row>
    <row r="261" spans="1:12" s="211" customFormat="1" x14ac:dyDescent="0.35">
      <c r="A261" s="307" t="s">
        <v>1372</v>
      </c>
      <c r="B261" s="307" t="s">
        <v>1373</v>
      </c>
      <c r="C261" s="307">
        <v>0</v>
      </c>
      <c r="D261" s="307">
        <v>1554</v>
      </c>
      <c r="E261" s="307">
        <v>1554</v>
      </c>
      <c r="F261" s="307">
        <v>0</v>
      </c>
      <c r="I261" s="221"/>
      <c r="L261" s="221"/>
    </row>
    <row r="262" spans="1:12" s="211" customFormat="1" x14ac:dyDescent="0.35">
      <c r="A262" s="307" t="s">
        <v>1142</v>
      </c>
      <c r="B262" s="307" t="s">
        <v>1143</v>
      </c>
      <c r="C262" s="307">
        <v>252</v>
      </c>
      <c r="D262" s="307">
        <v>1324.5</v>
      </c>
      <c r="E262" s="307">
        <v>1480.5</v>
      </c>
      <c r="F262" s="307">
        <v>408</v>
      </c>
      <c r="H262" s="213"/>
      <c r="I262" s="221"/>
      <c r="L262" s="221"/>
    </row>
    <row r="263" spans="1:12" s="211" customFormat="1" x14ac:dyDescent="0.35">
      <c r="A263" s="307" t="s">
        <v>1144</v>
      </c>
      <c r="B263" s="307" t="s">
        <v>1145</v>
      </c>
      <c r="C263" s="307">
        <v>1299.75</v>
      </c>
      <c r="D263" s="307">
        <v>8098.5</v>
      </c>
      <c r="E263" s="307">
        <v>8111.25</v>
      </c>
      <c r="F263" s="307">
        <v>1312.5</v>
      </c>
      <c r="I263" s="221"/>
      <c r="L263" s="221"/>
    </row>
    <row r="264" spans="1:12" s="211" customFormat="1" x14ac:dyDescent="0.35">
      <c r="A264" s="307" t="s">
        <v>1146</v>
      </c>
      <c r="B264" s="307" t="s">
        <v>1164</v>
      </c>
      <c r="C264" s="307">
        <v>0</v>
      </c>
      <c r="D264" s="307">
        <v>8618.25</v>
      </c>
      <c r="E264" s="307">
        <v>9191.25</v>
      </c>
      <c r="F264" s="307">
        <v>573</v>
      </c>
      <c r="I264" s="221"/>
      <c r="L264" s="221"/>
    </row>
    <row r="265" spans="1:12" s="211" customFormat="1" x14ac:dyDescent="0.35">
      <c r="A265" s="307" t="s">
        <v>1147</v>
      </c>
      <c r="B265" s="307" t="s">
        <v>1150</v>
      </c>
      <c r="C265" s="307">
        <v>0</v>
      </c>
      <c r="D265" s="307">
        <v>4494.87</v>
      </c>
      <c r="E265" s="307">
        <v>4494.87</v>
      </c>
      <c r="F265" s="307">
        <v>0</v>
      </c>
      <c r="I265" s="221"/>
      <c r="L265" s="221"/>
    </row>
    <row r="266" spans="1:12" s="211" customFormat="1" x14ac:dyDescent="0.35">
      <c r="A266" s="307" t="s">
        <v>1148</v>
      </c>
      <c r="B266" s="307" t="s">
        <v>1152</v>
      </c>
      <c r="C266" s="307">
        <v>0</v>
      </c>
      <c r="D266" s="307">
        <v>8979</v>
      </c>
      <c r="E266" s="307">
        <v>8979</v>
      </c>
      <c r="F266" s="307">
        <v>0</v>
      </c>
      <c r="H266" s="213"/>
      <c r="I266" s="221"/>
      <c r="L266" s="221"/>
    </row>
    <row r="267" spans="1:12" s="211" customFormat="1" x14ac:dyDescent="0.35">
      <c r="A267" s="307" t="s">
        <v>1210</v>
      </c>
      <c r="B267" s="307" t="s">
        <v>1154</v>
      </c>
      <c r="C267" s="307">
        <v>0</v>
      </c>
      <c r="D267" s="307">
        <v>10974</v>
      </c>
      <c r="E267" s="307">
        <v>10974</v>
      </c>
      <c r="F267" s="307">
        <v>0</v>
      </c>
      <c r="I267" s="221"/>
      <c r="L267" s="221"/>
    </row>
    <row r="268" spans="1:12" s="211" customFormat="1" x14ac:dyDescent="0.35">
      <c r="A268" s="307" t="s">
        <v>1149</v>
      </c>
      <c r="B268" s="307" t="s">
        <v>1211</v>
      </c>
      <c r="C268" s="307">
        <v>0</v>
      </c>
      <c r="D268" s="307">
        <v>5369.25</v>
      </c>
      <c r="E268" s="307">
        <v>5793</v>
      </c>
      <c r="F268" s="307">
        <v>423.75</v>
      </c>
      <c r="I268" s="221"/>
      <c r="L268" s="221"/>
    </row>
    <row r="269" spans="1:12" s="211" customFormat="1" x14ac:dyDescent="0.35">
      <c r="A269" s="307" t="s">
        <v>1151</v>
      </c>
      <c r="B269" s="307" t="s">
        <v>1158</v>
      </c>
      <c r="C269" s="307">
        <v>0</v>
      </c>
      <c r="D269" s="307">
        <v>1050</v>
      </c>
      <c r="E269" s="307">
        <v>1050</v>
      </c>
      <c r="F269" s="307">
        <v>0</v>
      </c>
      <c r="G269" s="213"/>
      <c r="H269" s="213"/>
      <c r="I269" s="221"/>
      <c r="L269" s="221"/>
    </row>
    <row r="270" spans="1:12" s="211" customFormat="1" x14ac:dyDescent="0.35">
      <c r="A270" s="307" t="s">
        <v>1153</v>
      </c>
      <c r="B270" s="307" t="s">
        <v>1165</v>
      </c>
      <c r="C270" s="307">
        <v>0</v>
      </c>
      <c r="D270" s="307">
        <v>1813</v>
      </c>
      <c r="E270" s="307">
        <v>1813</v>
      </c>
      <c r="F270" s="307">
        <v>0</v>
      </c>
      <c r="I270" s="221"/>
      <c r="L270" s="221"/>
    </row>
    <row r="271" spans="1:12" s="211" customFormat="1" x14ac:dyDescent="0.35">
      <c r="A271" s="307" t="s">
        <v>1155</v>
      </c>
      <c r="B271" s="307" t="s">
        <v>1156</v>
      </c>
      <c r="C271" s="307">
        <v>0</v>
      </c>
      <c r="D271" s="307">
        <v>1155</v>
      </c>
      <c r="E271" s="307">
        <v>1155</v>
      </c>
      <c r="F271" s="307">
        <v>0</v>
      </c>
      <c r="I271" s="221"/>
      <c r="L271" s="221"/>
    </row>
    <row r="272" spans="1:12" s="211" customFormat="1" x14ac:dyDescent="0.35">
      <c r="A272" s="307" t="s">
        <v>1157</v>
      </c>
      <c r="B272" s="307" t="s">
        <v>1212</v>
      </c>
      <c r="C272" s="307">
        <v>0</v>
      </c>
      <c r="D272" s="307">
        <v>747.6</v>
      </c>
      <c r="E272" s="307">
        <v>747.6</v>
      </c>
      <c r="F272" s="307">
        <v>0</v>
      </c>
      <c r="I272" s="221"/>
      <c r="L272" s="221"/>
    </row>
    <row r="273" spans="1:12" s="211" customFormat="1" x14ac:dyDescent="0.35">
      <c r="A273" s="307" t="s">
        <v>1159</v>
      </c>
      <c r="B273" s="307" t="s">
        <v>1213</v>
      </c>
      <c r="C273" s="307">
        <v>0</v>
      </c>
      <c r="D273" s="307">
        <v>6241.52</v>
      </c>
      <c r="E273" s="307">
        <v>6241.52</v>
      </c>
      <c r="F273" s="307">
        <v>0</v>
      </c>
      <c r="G273" s="216"/>
      <c r="H273" s="216"/>
      <c r="I273" s="221"/>
      <c r="L273" s="221"/>
    </row>
    <row r="274" spans="1:12" s="211" customFormat="1" x14ac:dyDescent="0.35">
      <c r="A274" s="307" t="s">
        <v>1160</v>
      </c>
      <c r="B274" s="307" t="s">
        <v>1214</v>
      </c>
      <c r="C274" s="307">
        <v>0</v>
      </c>
      <c r="D274" s="307">
        <v>525</v>
      </c>
      <c r="E274" s="307">
        <v>525</v>
      </c>
      <c r="F274" s="307">
        <v>0</v>
      </c>
      <c r="G274" s="215"/>
      <c r="H274" s="215"/>
      <c r="I274" s="221"/>
      <c r="L274" s="221"/>
    </row>
    <row r="275" spans="1:12" s="211" customFormat="1" x14ac:dyDescent="0.35">
      <c r="A275" s="307" t="s">
        <v>1161</v>
      </c>
      <c r="B275" s="307" t="s">
        <v>1215</v>
      </c>
      <c r="C275" s="307">
        <v>0</v>
      </c>
      <c r="D275" s="307">
        <v>4725</v>
      </c>
      <c r="E275" s="307">
        <v>4725</v>
      </c>
      <c r="F275" s="307">
        <v>0</v>
      </c>
      <c r="I275" s="221"/>
      <c r="L275" s="221"/>
    </row>
    <row r="276" spans="1:12" s="211" customFormat="1" x14ac:dyDescent="0.35">
      <c r="A276" s="307" t="s">
        <v>1162</v>
      </c>
      <c r="B276" s="307" t="s">
        <v>1216</v>
      </c>
      <c r="C276" s="307">
        <v>0</v>
      </c>
      <c r="D276" s="307">
        <v>1405.09</v>
      </c>
      <c r="E276" s="307">
        <v>1405.09</v>
      </c>
      <c r="F276" s="307">
        <v>0</v>
      </c>
      <c r="I276" s="221"/>
      <c r="L276" s="221"/>
    </row>
    <row r="277" spans="1:12" s="211" customFormat="1" x14ac:dyDescent="0.35">
      <c r="A277" s="307" t="s">
        <v>1163</v>
      </c>
      <c r="B277" s="307" t="s">
        <v>1217</v>
      </c>
      <c r="C277" s="307">
        <v>0</v>
      </c>
      <c r="D277" s="307">
        <v>5094</v>
      </c>
      <c r="E277" s="307">
        <v>5094</v>
      </c>
      <c r="F277" s="307">
        <v>0</v>
      </c>
      <c r="I277" s="221"/>
      <c r="L277" s="221"/>
    </row>
    <row r="278" spans="1:12" s="211" customFormat="1" x14ac:dyDescent="0.35">
      <c r="A278" s="307" t="s">
        <v>1374</v>
      </c>
      <c r="B278" s="307" t="s">
        <v>1375</v>
      </c>
      <c r="C278" s="307">
        <v>0</v>
      </c>
      <c r="D278" s="307">
        <v>1050</v>
      </c>
      <c r="E278" s="307">
        <v>1050</v>
      </c>
      <c r="F278" s="307">
        <v>0</v>
      </c>
      <c r="I278" s="221"/>
      <c r="L278" s="221"/>
    </row>
    <row r="279" spans="1:12" s="211" customFormat="1" x14ac:dyDescent="0.35">
      <c r="A279" s="307" t="s">
        <v>1376</v>
      </c>
      <c r="B279" s="307" t="s">
        <v>1377</v>
      </c>
      <c r="C279" s="307">
        <v>0</v>
      </c>
      <c r="D279" s="307">
        <v>105</v>
      </c>
      <c r="E279" s="307">
        <v>105</v>
      </c>
      <c r="F279" s="307">
        <v>0</v>
      </c>
      <c r="I279" s="221"/>
      <c r="L279" s="221"/>
    </row>
    <row r="280" spans="1:12" s="211" customFormat="1" x14ac:dyDescent="0.35">
      <c r="A280" s="307" t="s">
        <v>1378</v>
      </c>
      <c r="B280" s="307" t="s">
        <v>1379</v>
      </c>
      <c r="C280" s="307">
        <v>0</v>
      </c>
      <c r="D280" s="307">
        <v>105</v>
      </c>
      <c r="E280" s="307">
        <v>105</v>
      </c>
      <c r="F280" s="307">
        <v>0</v>
      </c>
      <c r="G280" s="213"/>
      <c r="I280" s="221"/>
      <c r="L280" s="221"/>
    </row>
    <row r="281" spans="1:12" s="211" customFormat="1" x14ac:dyDescent="0.35">
      <c r="A281" s="307" t="s">
        <v>1380</v>
      </c>
      <c r="B281" s="307" t="s">
        <v>1381</v>
      </c>
      <c r="C281" s="307">
        <v>0</v>
      </c>
      <c r="D281" s="307">
        <v>105</v>
      </c>
      <c r="E281" s="307">
        <v>105</v>
      </c>
      <c r="F281" s="307">
        <v>0</v>
      </c>
      <c r="I281" s="221"/>
      <c r="L281" s="221"/>
    </row>
    <row r="282" spans="1:12" s="211" customFormat="1" x14ac:dyDescent="0.35">
      <c r="A282" s="307" t="s">
        <v>1382</v>
      </c>
      <c r="B282" s="307" t="s">
        <v>1383</v>
      </c>
      <c r="C282" s="307">
        <v>0</v>
      </c>
      <c r="D282" s="307">
        <v>105</v>
      </c>
      <c r="E282" s="307">
        <v>105</v>
      </c>
      <c r="F282" s="307">
        <v>0</v>
      </c>
      <c r="H282" s="213"/>
      <c r="I282" s="221"/>
      <c r="L282" s="221"/>
    </row>
    <row r="283" spans="1:12" s="211" customFormat="1" x14ac:dyDescent="0.35">
      <c r="A283" s="307" t="s">
        <v>1384</v>
      </c>
      <c r="B283" s="307" t="s">
        <v>1385</v>
      </c>
      <c r="C283" s="307">
        <v>0</v>
      </c>
      <c r="D283" s="307">
        <v>105</v>
      </c>
      <c r="E283" s="307">
        <v>105</v>
      </c>
      <c r="F283" s="307">
        <v>0</v>
      </c>
      <c r="H283" s="213"/>
      <c r="I283" s="221"/>
      <c r="L283" s="221"/>
    </row>
    <row r="284" spans="1:12" s="211" customFormat="1" x14ac:dyDescent="0.35">
      <c r="A284" s="307" t="s">
        <v>1386</v>
      </c>
      <c r="B284" s="307" t="s">
        <v>1387</v>
      </c>
      <c r="C284" s="307">
        <v>0</v>
      </c>
      <c r="D284" s="307">
        <v>105</v>
      </c>
      <c r="E284" s="307">
        <v>105</v>
      </c>
      <c r="F284" s="307">
        <v>0</v>
      </c>
      <c r="I284" s="221"/>
      <c r="L284" s="221"/>
    </row>
    <row r="285" spans="1:12" s="211" customFormat="1" x14ac:dyDescent="0.35">
      <c r="A285" s="307" t="s">
        <v>1388</v>
      </c>
      <c r="B285" s="307" t="s">
        <v>1389</v>
      </c>
      <c r="C285" s="307">
        <v>0</v>
      </c>
      <c r="D285" s="307">
        <v>105</v>
      </c>
      <c r="E285" s="307">
        <v>105</v>
      </c>
      <c r="F285" s="307">
        <v>0</v>
      </c>
      <c r="I285" s="221"/>
      <c r="L285" s="221"/>
    </row>
    <row r="286" spans="1:12" s="211" customFormat="1" x14ac:dyDescent="0.35">
      <c r="A286" s="307" t="s">
        <v>1218</v>
      </c>
      <c r="B286" s="307" t="s">
        <v>1219</v>
      </c>
      <c r="C286" s="307">
        <v>0</v>
      </c>
      <c r="D286" s="307">
        <v>3675</v>
      </c>
      <c r="E286" s="307">
        <v>3675</v>
      </c>
      <c r="F286" s="307">
        <v>0</v>
      </c>
      <c r="I286" s="221"/>
      <c r="L286" s="221"/>
    </row>
    <row r="287" spans="1:12" s="211" customFormat="1" x14ac:dyDescent="0.35">
      <c r="A287" s="307" t="s">
        <v>1390</v>
      </c>
      <c r="B287" s="307" t="s">
        <v>1391</v>
      </c>
      <c r="C287" s="307">
        <v>0</v>
      </c>
      <c r="D287" s="307">
        <v>2464.64</v>
      </c>
      <c r="E287" s="307">
        <v>2464.64</v>
      </c>
      <c r="F287" s="307">
        <v>0</v>
      </c>
      <c r="I287" s="221"/>
      <c r="L287" s="221"/>
    </row>
    <row r="288" spans="1:12" s="211" customFormat="1" x14ac:dyDescent="0.35">
      <c r="A288" s="307" t="s">
        <v>1392</v>
      </c>
      <c r="B288" s="307" t="s">
        <v>1393</v>
      </c>
      <c r="C288" s="307">
        <v>0</v>
      </c>
      <c r="D288" s="307">
        <v>2782.64</v>
      </c>
      <c r="E288" s="307">
        <v>2782.64</v>
      </c>
      <c r="F288" s="307">
        <v>0</v>
      </c>
      <c r="I288" s="221"/>
      <c r="L288" s="221"/>
    </row>
    <row r="289" spans="1:12" s="211" customFormat="1" x14ac:dyDescent="0.35">
      <c r="A289" s="307" t="s">
        <v>1220</v>
      </c>
      <c r="B289" s="307" t="s">
        <v>1221</v>
      </c>
      <c r="C289" s="307">
        <v>0</v>
      </c>
      <c r="D289" s="307">
        <v>711</v>
      </c>
      <c r="E289" s="307">
        <v>882</v>
      </c>
      <c r="F289" s="307">
        <v>171</v>
      </c>
      <c r="I289" s="221"/>
      <c r="L289" s="221"/>
    </row>
    <row r="290" spans="1:12" s="211" customFormat="1" x14ac:dyDescent="0.35">
      <c r="A290" s="307" t="s">
        <v>1222</v>
      </c>
      <c r="B290" s="307" t="s">
        <v>1223</v>
      </c>
      <c r="C290" s="307">
        <v>0</v>
      </c>
      <c r="D290" s="307">
        <v>1110</v>
      </c>
      <c r="E290" s="307">
        <v>1110</v>
      </c>
      <c r="F290" s="307">
        <v>0</v>
      </c>
      <c r="I290" s="221"/>
      <c r="L290" s="221"/>
    </row>
    <row r="291" spans="1:12" x14ac:dyDescent="0.35">
      <c r="A291" s="307" t="s">
        <v>1394</v>
      </c>
      <c r="B291" s="307" t="s">
        <v>1395</v>
      </c>
      <c r="C291" s="307">
        <v>0</v>
      </c>
      <c r="D291" s="307">
        <v>105</v>
      </c>
      <c r="E291" s="307">
        <v>105</v>
      </c>
      <c r="F291" s="307">
        <v>0</v>
      </c>
    </row>
    <row r="292" spans="1:12" x14ac:dyDescent="0.35">
      <c r="A292" s="307" t="s">
        <v>1396</v>
      </c>
      <c r="B292" s="307" t="s">
        <v>1397</v>
      </c>
      <c r="C292" s="307">
        <v>0</v>
      </c>
      <c r="D292" s="307">
        <v>105</v>
      </c>
      <c r="E292" s="307">
        <v>105</v>
      </c>
      <c r="F292" s="307">
        <v>0</v>
      </c>
      <c r="H292" s="213"/>
    </row>
    <row r="293" spans="1:12" x14ac:dyDescent="0.35">
      <c r="A293" s="307" t="s">
        <v>1398</v>
      </c>
      <c r="B293" s="307" t="s">
        <v>1399</v>
      </c>
      <c r="C293" s="307">
        <v>0</v>
      </c>
      <c r="D293" s="307">
        <v>105</v>
      </c>
      <c r="E293" s="307">
        <v>105</v>
      </c>
      <c r="F293" s="307">
        <v>0</v>
      </c>
      <c r="H293" s="213"/>
    </row>
    <row r="294" spans="1:12" x14ac:dyDescent="0.35">
      <c r="A294" s="307" t="s">
        <v>1224</v>
      </c>
      <c r="B294" s="307" t="s">
        <v>1225</v>
      </c>
      <c r="C294" s="307">
        <v>0</v>
      </c>
      <c r="D294" s="307">
        <v>586.5</v>
      </c>
      <c r="E294" s="307">
        <v>586.5</v>
      </c>
      <c r="F294" s="307">
        <v>0</v>
      </c>
    </row>
    <row r="295" spans="1:12" x14ac:dyDescent="0.35">
      <c r="A295" s="307" t="s">
        <v>1400</v>
      </c>
      <c r="B295" s="307" t="s">
        <v>1401</v>
      </c>
      <c r="C295" s="307">
        <v>0</v>
      </c>
      <c r="D295" s="307">
        <v>105</v>
      </c>
      <c r="E295" s="307">
        <v>105</v>
      </c>
      <c r="F295" s="307">
        <v>0</v>
      </c>
    </row>
    <row r="296" spans="1:12" x14ac:dyDescent="0.35">
      <c r="A296" s="307" t="s">
        <v>1402</v>
      </c>
      <c r="B296" s="307" t="s">
        <v>1403</v>
      </c>
      <c r="C296" s="307">
        <v>0</v>
      </c>
      <c r="D296" s="307">
        <v>105</v>
      </c>
      <c r="E296" s="307">
        <v>105</v>
      </c>
      <c r="F296" s="307">
        <v>0</v>
      </c>
    </row>
    <row r="297" spans="1:12" x14ac:dyDescent="0.35">
      <c r="A297" s="307" t="s">
        <v>1404</v>
      </c>
      <c r="B297" s="307" t="s">
        <v>1405</v>
      </c>
      <c r="C297" s="307">
        <v>0</v>
      </c>
      <c r="D297" s="307">
        <v>105</v>
      </c>
      <c r="E297" s="307">
        <v>105</v>
      </c>
      <c r="F297" s="307">
        <v>0</v>
      </c>
    </row>
    <row r="298" spans="1:12" x14ac:dyDescent="0.35">
      <c r="A298" s="307" t="s">
        <v>1406</v>
      </c>
      <c r="B298" s="307" t="s">
        <v>1407</v>
      </c>
      <c r="C298" s="307">
        <v>0</v>
      </c>
      <c r="D298" s="307">
        <v>105</v>
      </c>
      <c r="E298" s="307">
        <v>105</v>
      </c>
      <c r="F298" s="307">
        <v>0</v>
      </c>
    </row>
    <row r="299" spans="1:12" x14ac:dyDescent="0.35">
      <c r="A299" s="307" t="s">
        <v>1408</v>
      </c>
      <c r="B299" s="307" t="s">
        <v>1409</v>
      </c>
      <c r="C299" s="307">
        <v>0</v>
      </c>
      <c r="D299" s="307">
        <v>105</v>
      </c>
      <c r="E299" s="307">
        <v>105</v>
      </c>
      <c r="F299" s="307">
        <v>0</v>
      </c>
    </row>
    <row r="300" spans="1:12" x14ac:dyDescent="0.35">
      <c r="A300" s="307" t="s">
        <v>1410</v>
      </c>
      <c r="B300" s="307" t="s">
        <v>1411</v>
      </c>
      <c r="C300" s="307">
        <v>0</v>
      </c>
      <c r="D300" s="307">
        <v>105</v>
      </c>
      <c r="E300" s="307">
        <v>105</v>
      </c>
      <c r="F300" s="307">
        <v>0</v>
      </c>
    </row>
    <row r="301" spans="1:12" x14ac:dyDescent="0.35">
      <c r="A301" s="307" t="s">
        <v>1412</v>
      </c>
      <c r="B301" s="307" t="s">
        <v>1413</v>
      </c>
      <c r="C301" s="307">
        <v>0</v>
      </c>
      <c r="D301" s="307">
        <v>525</v>
      </c>
      <c r="E301" s="307">
        <v>525</v>
      </c>
      <c r="F301" s="307">
        <v>0</v>
      </c>
    </row>
    <row r="302" spans="1:12" x14ac:dyDescent="0.35">
      <c r="A302" s="307" t="s">
        <v>1414</v>
      </c>
      <c r="B302" s="307" t="s">
        <v>1415</v>
      </c>
      <c r="C302" s="307">
        <v>0</v>
      </c>
      <c r="D302" s="307">
        <v>105</v>
      </c>
      <c r="E302" s="307">
        <v>105</v>
      </c>
      <c r="F302" s="307">
        <v>0</v>
      </c>
    </row>
    <row r="303" spans="1:12" x14ac:dyDescent="0.35">
      <c r="A303" s="307" t="s">
        <v>1416</v>
      </c>
      <c r="B303" s="307" t="s">
        <v>1417</v>
      </c>
      <c r="C303" s="307">
        <v>0</v>
      </c>
      <c r="D303" s="307">
        <v>105</v>
      </c>
      <c r="E303" s="307">
        <v>105</v>
      </c>
      <c r="F303" s="307">
        <v>0</v>
      </c>
    </row>
    <row r="304" spans="1:12" x14ac:dyDescent="0.35">
      <c r="A304" s="307" t="s">
        <v>1418</v>
      </c>
      <c r="B304" s="307" t="s">
        <v>1419</v>
      </c>
      <c r="C304" s="307">
        <v>0</v>
      </c>
      <c r="D304" s="307">
        <v>1557.5</v>
      </c>
      <c r="E304" s="307">
        <v>1557.5</v>
      </c>
      <c r="F304" s="307">
        <v>0</v>
      </c>
    </row>
    <row r="305" spans="1:6" x14ac:dyDescent="0.35">
      <c r="A305" s="307" t="s">
        <v>1420</v>
      </c>
      <c r="B305" s="307" t="s">
        <v>1421</v>
      </c>
      <c r="C305" s="307">
        <v>0</v>
      </c>
      <c r="D305" s="307">
        <v>315</v>
      </c>
      <c r="E305" s="307">
        <v>315</v>
      </c>
      <c r="F305" s="307">
        <v>0</v>
      </c>
    </row>
    <row r="306" spans="1:6" x14ac:dyDescent="0.35">
      <c r="A306" s="307" t="s">
        <v>1422</v>
      </c>
      <c r="B306" s="307" t="s">
        <v>1423</v>
      </c>
      <c r="C306" s="307">
        <v>0</v>
      </c>
      <c r="D306" s="307">
        <v>839.25</v>
      </c>
      <c r="E306" s="307">
        <v>839.25</v>
      </c>
      <c r="F306" s="307">
        <v>0</v>
      </c>
    </row>
    <row r="307" spans="1:6" x14ac:dyDescent="0.35">
      <c r="A307" s="307" t="s">
        <v>1424</v>
      </c>
      <c r="B307" s="307" t="s">
        <v>1425</v>
      </c>
      <c r="C307" s="307">
        <v>0</v>
      </c>
      <c r="D307" s="307">
        <v>315</v>
      </c>
      <c r="E307" s="307">
        <v>315</v>
      </c>
      <c r="F307" s="307">
        <v>0</v>
      </c>
    </row>
    <row r="308" spans="1:6" x14ac:dyDescent="0.35">
      <c r="A308" s="307" t="s">
        <v>1426</v>
      </c>
      <c r="B308" s="307" t="s">
        <v>1427</v>
      </c>
      <c r="C308" s="307">
        <v>0</v>
      </c>
      <c r="D308" s="307">
        <v>315</v>
      </c>
      <c r="E308" s="307">
        <v>315</v>
      </c>
      <c r="F308" s="307">
        <v>0</v>
      </c>
    </row>
    <row r="309" spans="1:6" x14ac:dyDescent="0.35">
      <c r="A309" s="307" t="s">
        <v>1428</v>
      </c>
      <c r="B309" s="307" t="s">
        <v>1429</v>
      </c>
      <c r="C309" s="307">
        <v>0</v>
      </c>
      <c r="D309" s="307">
        <v>735</v>
      </c>
      <c r="E309" s="307">
        <v>840</v>
      </c>
      <c r="F309" s="307">
        <v>105</v>
      </c>
    </row>
    <row r="310" spans="1:6" x14ac:dyDescent="0.35">
      <c r="A310" s="307" t="s">
        <v>1430</v>
      </c>
      <c r="B310" s="307" t="s">
        <v>1431</v>
      </c>
      <c r="C310" s="307">
        <v>0</v>
      </c>
      <c r="D310" s="307">
        <v>315</v>
      </c>
      <c r="E310" s="307">
        <v>315</v>
      </c>
      <c r="F310" s="307">
        <v>0</v>
      </c>
    </row>
    <row r="311" spans="1:6" x14ac:dyDescent="0.35">
      <c r="A311" s="307" t="s">
        <v>1432</v>
      </c>
      <c r="B311" s="307" t="s">
        <v>1433</v>
      </c>
      <c r="C311" s="307">
        <v>0</v>
      </c>
      <c r="D311" s="307">
        <v>1299.75</v>
      </c>
      <c r="E311" s="307">
        <v>1977</v>
      </c>
      <c r="F311" s="307">
        <v>677.25</v>
      </c>
    </row>
    <row r="312" spans="1:6" x14ac:dyDescent="0.35">
      <c r="A312" s="307" t="s">
        <v>1434</v>
      </c>
      <c r="B312" s="307" t="s">
        <v>1435</v>
      </c>
      <c r="C312" s="307">
        <v>0</v>
      </c>
      <c r="D312" s="307">
        <v>420</v>
      </c>
      <c r="E312" s="307">
        <v>420</v>
      </c>
      <c r="F312" s="307">
        <v>0</v>
      </c>
    </row>
    <row r="313" spans="1:6" x14ac:dyDescent="0.35">
      <c r="A313" s="307" t="s">
        <v>1436</v>
      </c>
      <c r="B313" s="307" t="s">
        <v>1437</v>
      </c>
      <c r="C313" s="307">
        <v>0</v>
      </c>
      <c r="D313" s="307">
        <v>777</v>
      </c>
      <c r="E313" s="307">
        <v>777</v>
      </c>
      <c r="F313" s="307">
        <v>0</v>
      </c>
    </row>
    <row r="314" spans="1:6" x14ac:dyDescent="0.35">
      <c r="A314" s="307" t="s">
        <v>1438</v>
      </c>
      <c r="B314" s="307" t="s">
        <v>1439</v>
      </c>
      <c r="C314" s="307">
        <v>0</v>
      </c>
      <c r="D314" s="307">
        <v>777</v>
      </c>
      <c r="E314" s="307">
        <v>777</v>
      </c>
      <c r="F314" s="307">
        <v>0</v>
      </c>
    </row>
    <row r="315" spans="1:6" x14ac:dyDescent="0.35">
      <c r="A315" s="307" t="s">
        <v>1440</v>
      </c>
      <c r="B315" s="307" t="s">
        <v>1441</v>
      </c>
      <c r="C315" s="307">
        <v>0</v>
      </c>
      <c r="D315" s="307">
        <v>525</v>
      </c>
      <c r="E315" s="307">
        <v>525</v>
      </c>
      <c r="F315" s="307">
        <v>0</v>
      </c>
    </row>
    <row r="316" spans="1:6" x14ac:dyDescent="0.35">
      <c r="A316" s="307" t="s">
        <v>1442</v>
      </c>
      <c r="B316" s="307" t="s">
        <v>1443</v>
      </c>
      <c r="C316" s="307">
        <v>0</v>
      </c>
      <c r="D316" s="307">
        <v>525</v>
      </c>
      <c r="E316" s="307">
        <v>525</v>
      </c>
      <c r="F316" s="307">
        <v>0</v>
      </c>
    </row>
    <row r="317" spans="1:6" x14ac:dyDescent="0.35">
      <c r="A317" s="307" t="s">
        <v>1444</v>
      </c>
      <c r="B317" s="307" t="s">
        <v>1445</v>
      </c>
      <c r="C317" s="307">
        <v>0</v>
      </c>
      <c r="D317" s="307">
        <v>105</v>
      </c>
      <c r="E317" s="307">
        <v>210</v>
      </c>
      <c r="F317" s="307">
        <v>105</v>
      </c>
    </row>
    <row r="318" spans="1:6" x14ac:dyDescent="0.35">
      <c r="A318" s="307" t="s">
        <v>1446</v>
      </c>
      <c r="B318" s="307" t="s">
        <v>1297</v>
      </c>
      <c r="C318" s="307">
        <v>0</v>
      </c>
      <c r="D318" s="307">
        <v>300</v>
      </c>
      <c r="E318" s="307">
        <v>300</v>
      </c>
      <c r="F318" s="307">
        <v>0</v>
      </c>
    </row>
    <row r="319" spans="1:6" x14ac:dyDescent="0.35">
      <c r="A319" s="307" t="s">
        <v>1447</v>
      </c>
      <c r="B319" s="307" t="s">
        <v>1448</v>
      </c>
      <c r="C319" s="307">
        <v>0</v>
      </c>
      <c r="D319" s="307">
        <v>605.25</v>
      </c>
      <c r="E319" s="307">
        <v>605.25</v>
      </c>
      <c r="F319" s="307">
        <v>0</v>
      </c>
    </row>
    <row r="320" spans="1:6" x14ac:dyDescent="0.35">
      <c r="A320" s="307" t="s">
        <v>1449</v>
      </c>
      <c r="B320" s="307" t="s">
        <v>1450</v>
      </c>
      <c r="C320" s="307">
        <v>0</v>
      </c>
      <c r="D320" s="307">
        <v>300</v>
      </c>
      <c r="E320" s="307">
        <v>300</v>
      </c>
      <c r="F320" s="307">
        <v>0</v>
      </c>
    </row>
    <row r="321" spans="1:6" x14ac:dyDescent="0.35">
      <c r="A321" s="307" t="s">
        <v>1451</v>
      </c>
      <c r="B321" s="307" t="s">
        <v>1452</v>
      </c>
      <c r="C321" s="307">
        <v>0</v>
      </c>
      <c r="D321" s="307">
        <v>300</v>
      </c>
      <c r="E321" s="307">
        <v>300</v>
      </c>
      <c r="F321" s="307">
        <v>0</v>
      </c>
    </row>
    <row r="322" spans="1:6" x14ac:dyDescent="0.35">
      <c r="A322" s="307" t="s">
        <v>1453</v>
      </c>
      <c r="B322" s="307" t="s">
        <v>1454</v>
      </c>
      <c r="C322" s="307">
        <v>0</v>
      </c>
      <c r="D322" s="307">
        <v>300</v>
      </c>
      <c r="E322" s="307">
        <v>300</v>
      </c>
      <c r="F322" s="307">
        <v>0</v>
      </c>
    </row>
    <row r="323" spans="1:6" x14ac:dyDescent="0.35">
      <c r="A323" s="307" t="s">
        <v>1455</v>
      </c>
      <c r="B323" s="307" t="s">
        <v>1456</v>
      </c>
      <c r="C323" s="307">
        <v>0</v>
      </c>
      <c r="D323" s="307">
        <v>300</v>
      </c>
      <c r="E323" s="307">
        <v>300</v>
      </c>
      <c r="F323" s="307">
        <v>0</v>
      </c>
    </row>
    <row r="324" spans="1:6" x14ac:dyDescent="0.35">
      <c r="A324" s="307" t="s">
        <v>1457</v>
      </c>
      <c r="B324" s="307" t="s">
        <v>1458</v>
      </c>
      <c r="C324" s="307">
        <v>0</v>
      </c>
      <c r="D324" s="307">
        <v>300</v>
      </c>
      <c r="E324" s="307">
        <v>300</v>
      </c>
      <c r="F324" s="307">
        <v>0</v>
      </c>
    </row>
    <row r="325" spans="1:6" x14ac:dyDescent="0.35">
      <c r="A325" s="307" t="s">
        <v>1459</v>
      </c>
      <c r="B325" s="307" t="s">
        <v>1460</v>
      </c>
      <c r="C325" s="307">
        <v>0</v>
      </c>
      <c r="D325" s="307">
        <v>210</v>
      </c>
      <c r="E325" s="307">
        <v>210</v>
      </c>
      <c r="F325" s="307">
        <v>0</v>
      </c>
    </row>
    <row r="326" spans="1:6" x14ac:dyDescent="0.35">
      <c r="A326" s="307" t="s">
        <v>1461</v>
      </c>
      <c r="B326" s="307" t="s">
        <v>1462</v>
      </c>
      <c r="C326" s="307">
        <v>0</v>
      </c>
      <c r="D326" s="307">
        <v>1221</v>
      </c>
      <c r="E326" s="307">
        <v>1221</v>
      </c>
      <c r="F326" s="307">
        <v>0</v>
      </c>
    </row>
    <row r="327" spans="1:6" x14ac:dyDescent="0.35">
      <c r="A327" s="307" t="s">
        <v>1463</v>
      </c>
      <c r="B327" s="307" t="s">
        <v>1464</v>
      </c>
      <c r="C327" s="307">
        <v>0</v>
      </c>
      <c r="D327" s="307">
        <v>1326</v>
      </c>
      <c r="E327" s="307">
        <v>1326</v>
      </c>
      <c r="F327" s="307">
        <v>0</v>
      </c>
    </row>
    <row r="328" spans="1:6" x14ac:dyDescent="0.35">
      <c r="A328" s="307" t="s">
        <v>1465</v>
      </c>
      <c r="B328" s="307" t="s">
        <v>1466</v>
      </c>
      <c r="C328" s="307">
        <v>0</v>
      </c>
      <c r="D328" s="307">
        <v>1221</v>
      </c>
      <c r="E328" s="307">
        <v>1221</v>
      </c>
      <c r="F328" s="307">
        <v>0</v>
      </c>
    </row>
    <row r="329" spans="1:6" x14ac:dyDescent="0.35">
      <c r="A329" s="307" t="s">
        <v>1467</v>
      </c>
      <c r="B329" s="307" t="s">
        <v>1468</v>
      </c>
      <c r="C329" s="307">
        <v>0</v>
      </c>
      <c r="D329" s="307">
        <v>1221</v>
      </c>
      <c r="E329" s="307">
        <v>1221</v>
      </c>
      <c r="F329" s="307">
        <v>0</v>
      </c>
    </row>
    <row r="330" spans="1:6" x14ac:dyDescent="0.35">
      <c r="A330" s="307" t="s">
        <v>1469</v>
      </c>
      <c r="B330" s="307" t="s">
        <v>1470</v>
      </c>
      <c r="C330" s="307">
        <v>0</v>
      </c>
      <c r="D330" s="307">
        <v>1221</v>
      </c>
      <c r="E330" s="307">
        <v>1221</v>
      </c>
      <c r="F330" s="307">
        <v>0</v>
      </c>
    </row>
    <row r="331" spans="1:6" x14ac:dyDescent="0.35">
      <c r="A331" s="307" t="s">
        <v>1471</v>
      </c>
      <c r="B331" s="307" t="s">
        <v>1472</v>
      </c>
      <c r="C331" s="307">
        <v>0</v>
      </c>
      <c r="D331" s="307">
        <v>1221</v>
      </c>
      <c r="E331" s="307">
        <v>1221</v>
      </c>
      <c r="F331" s="307">
        <v>0</v>
      </c>
    </row>
    <row r="332" spans="1:6" x14ac:dyDescent="0.35">
      <c r="A332" s="307" t="s">
        <v>1473</v>
      </c>
      <c r="B332" s="307" t="s">
        <v>1474</v>
      </c>
      <c r="C332" s="307">
        <v>0</v>
      </c>
      <c r="D332" s="307">
        <v>558</v>
      </c>
      <c r="E332" s="307">
        <v>558</v>
      </c>
      <c r="F332" s="307">
        <v>0</v>
      </c>
    </row>
    <row r="333" spans="1:6" x14ac:dyDescent="0.35">
      <c r="A333" s="307" t="s">
        <v>1475</v>
      </c>
      <c r="B333" s="307" t="s">
        <v>1476</v>
      </c>
      <c r="C333" s="307">
        <v>0</v>
      </c>
      <c r="D333" s="307">
        <v>1260</v>
      </c>
      <c r="E333" s="307">
        <v>1260</v>
      </c>
      <c r="F333" s="307">
        <v>0</v>
      </c>
    </row>
    <row r="334" spans="1:6" x14ac:dyDescent="0.35">
      <c r="A334" s="307" t="s">
        <v>1477</v>
      </c>
      <c r="B334" s="307" t="s">
        <v>1478</v>
      </c>
      <c r="C334" s="307">
        <v>0</v>
      </c>
      <c r="D334" s="307">
        <v>279</v>
      </c>
      <c r="E334" s="307">
        <v>579</v>
      </c>
      <c r="F334" s="307">
        <v>300</v>
      </c>
    </row>
    <row r="335" spans="1:6" x14ac:dyDescent="0.35">
      <c r="A335" s="307" t="s">
        <v>1479</v>
      </c>
      <c r="B335" s="307" t="s">
        <v>1480</v>
      </c>
      <c r="C335" s="307">
        <v>0</v>
      </c>
      <c r="D335" s="307">
        <v>105</v>
      </c>
      <c r="E335" s="307">
        <v>105</v>
      </c>
      <c r="F335" s="307">
        <v>0</v>
      </c>
    </row>
    <row r="336" spans="1:6" x14ac:dyDescent="0.35">
      <c r="A336" s="307" t="s">
        <v>1481</v>
      </c>
      <c r="B336" s="307" t="s">
        <v>1482</v>
      </c>
      <c r="C336" s="307">
        <v>0</v>
      </c>
      <c r="D336" s="307">
        <v>0</v>
      </c>
      <c r="E336" s="307">
        <v>105</v>
      </c>
      <c r="F336" s="307">
        <v>105</v>
      </c>
    </row>
    <row r="337" spans="1:6" x14ac:dyDescent="0.35">
      <c r="A337" s="307" t="s">
        <v>1483</v>
      </c>
      <c r="B337" s="307" t="s">
        <v>1484</v>
      </c>
      <c r="C337" s="307">
        <v>0</v>
      </c>
      <c r="D337" s="307">
        <v>105</v>
      </c>
      <c r="E337" s="307">
        <v>105</v>
      </c>
      <c r="F337" s="307">
        <v>0</v>
      </c>
    </row>
    <row r="338" spans="1:6" x14ac:dyDescent="0.35">
      <c r="A338" s="307" t="s">
        <v>1485</v>
      </c>
      <c r="B338" s="307" t="s">
        <v>1486</v>
      </c>
      <c r="C338" s="307">
        <v>0</v>
      </c>
      <c r="D338" s="307">
        <v>105</v>
      </c>
      <c r="E338" s="307">
        <v>105</v>
      </c>
      <c r="F338" s="307">
        <v>0</v>
      </c>
    </row>
    <row r="339" spans="1:6" x14ac:dyDescent="0.35">
      <c r="A339" s="307" t="s">
        <v>1487</v>
      </c>
      <c r="B339" s="307" t="s">
        <v>1488</v>
      </c>
      <c r="C339" s="307">
        <v>0</v>
      </c>
      <c r="D339" s="307">
        <v>105</v>
      </c>
      <c r="E339" s="307">
        <v>105</v>
      </c>
      <c r="F339" s="307">
        <v>0</v>
      </c>
    </row>
    <row r="340" spans="1:6" x14ac:dyDescent="0.35">
      <c r="A340" s="307" t="s">
        <v>1489</v>
      </c>
      <c r="B340" s="307" t="s">
        <v>1490</v>
      </c>
      <c r="C340" s="307">
        <v>0</v>
      </c>
      <c r="D340" s="307">
        <v>105</v>
      </c>
      <c r="E340" s="307">
        <v>105</v>
      </c>
      <c r="F340" s="307">
        <v>0</v>
      </c>
    </row>
    <row r="341" spans="1:6" x14ac:dyDescent="0.35">
      <c r="A341" s="307" t="s">
        <v>1491</v>
      </c>
      <c r="B341" s="307" t="s">
        <v>1492</v>
      </c>
      <c r="C341" s="307">
        <v>0</v>
      </c>
      <c r="D341" s="307">
        <v>105</v>
      </c>
      <c r="E341" s="307">
        <v>105</v>
      </c>
      <c r="F341" s="307">
        <v>0</v>
      </c>
    </row>
    <row r="342" spans="1:6" x14ac:dyDescent="0.35">
      <c r="A342" s="307" t="s">
        <v>1493</v>
      </c>
      <c r="B342" s="307" t="s">
        <v>1494</v>
      </c>
      <c r="C342" s="307">
        <v>0</v>
      </c>
      <c r="D342" s="307">
        <v>0</v>
      </c>
      <c r="E342" s="307">
        <v>105</v>
      </c>
      <c r="F342" s="307">
        <v>105</v>
      </c>
    </row>
    <row r="343" spans="1:6" x14ac:dyDescent="0.35">
      <c r="A343" s="307" t="s">
        <v>1495</v>
      </c>
      <c r="B343" s="307" t="s">
        <v>1496</v>
      </c>
      <c r="C343" s="307">
        <v>0</v>
      </c>
      <c r="D343" s="307">
        <v>105</v>
      </c>
      <c r="E343" s="307">
        <v>105</v>
      </c>
      <c r="F343" s="307">
        <v>0</v>
      </c>
    </row>
    <row r="344" spans="1:6" x14ac:dyDescent="0.35">
      <c r="A344" s="307" t="s">
        <v>1497</v>
      </c>
      <c r="B344" s="307" t="s">
        <v>1498</v>
      </c>
      <c r="C344" s="307">
        <v>0</v>
      </c>
      <c r="D344" s="307">
        <v>315</v>
      </c>
      <c r="E344" s="307">
        <v>315</v>
      </c>
      <c r="F344" s="307">
        <v>0</v>
      </c>
    </row>
    <row r="345" spans="1:6" x14ac:dyDescent="0.35">
      <c r="A345" s="307" t="s">
        <v>1499</v>
      </c>
      <c r="B345" s="307" t="s">
        <v>1500</v>
      </c>
      <c r="C345" s="307">
        <v>0</v>
      </c>
      <c r="D345" s="307">
        <v>315</v>
      </c>
      <c r="E345" s="307">
        <v>315</v>
      </c>
      <c r="F345" s="307">
        <v>0</v>
      </c>
    </row>
    <row r="346" spans="1:6" x14ac:dyDescent="0.35">
      <c r="A346" s="307" t="s">
        <v>1501</v>
      </c>
      <c r="B346" s="307" t="s">
        <v>1502</v>
      </c>
      <c r="C346" s="307">
        <v>0</v>
      </c>
      <c r="D346" s="307">
        <v>0</v>
      </c>
      <c r="E346" s="307">
        <v>315</v>
      </c>
      <c r="F346" s="307">
        <v>315</v>
      </c>
    </row>
    <row r="347" spans="1:6" x14ac:dyDescent="0.35">
      <c r="A347" s="307" t="s">
        <v>1503</v>
      </c>
      <c r="B347" s="307" t="s">
        <v>1504</v>
      </c>
      <c r="C347" s="307">
        <v>0</v>
      </c>
      <c r="D347" s="307">
        <v>105</v>
      </c>
      <c r="E347" s="307">
        <v>105</v>
      </c>
      <c r="F347" s="307">
        <v>0</v>
      </c>
    </row>
    <row r="348" spans="1:6" x14ac:dyDescent="0.35">
      <c r="A348" s="307" t="s">
        <v>1505</v>
      </c>
      <c r="B348" s="307" t="s">
        <v>1506</v>
      </c>
      <c r="C348" s="307">
        <v>0</v>
      </c>
      <c r="D348" s="307">
        <v>181.5</v>
      </c>
      <c r="E348" s="307">
        <v>181.5</v>
      </c>
      <c r="F348" s="307">
        <v>0</v>
      </c>
    </row>
    <row r="349" spans="1:6" x14ac:dyDescent="0.35">
      <c r="A349" s="307" t="s">
        <v>1507</v>
      </c>
      <c r="B349" s="307" t="s">
        <v>1508</v>
      </c>
      <c r="C349" s="307">
        <v>0</v>
      </c>
      <c r="D349" s="307">
        <v>105</v>
      </c>
      <c r="E349" s="307">
        <v>105</v>
      </c>
      <c r="F349" s="307">
        <v>0</v>
      </c>
    </row>
    <row r="350" spans="1:6" x14ac:dyDescent="0.35">
      <c r="A350" s="307" t="s">
        <v>1509</v>
      </c>
      <c r="B350" s="307" t="s">
        <v>1510</v>
      </c>
      <c r="C350" s="307">
        <v>0</v>
      </c>
      <c r="D350" s="307">
        <v>105</v>
      </c>
      <c r="E350" s="307">
        <v>105</v>
      </c>
      <c r="F350" s="307">
        <v>0</v>
      </c>
    </row>
    <row r="351" spans="1:6" x14ac:dyDescent="0.35">
      <c r="A351" s="307" t="s">
        <v>1511</v>
      </c>
      <c r="B351" s="307" t="s">
        <v>1512</v>
      </c>
      <c r="C351" s="307">
        <v>0</v>
      </c>
      <c r="D351" s="307">
        <v>105</v>
      </c>
      <c r="E351" s="307">
        <v>105</v>
      </c>
      <c r="F351" s="307">
        <v>0</v>
      </c>
    </row>
    <row r="352" spans="1:6" x14ac:dyDescent="0.35">
      <c r="A352" s="307" t="s">
        <v>1513</v>
      </c>
      <c r="B352" s="307" t="s">
        <v>1514</v>
      </c>
      <c r="C352" s="307">
        <v>0</v>
      </c>
      <c r="D352" s="307">
        <v>105</v>
      </c>
      <c r="E352" s="307">
        <v>105</v>
      </c>
      <c r="F352" s="307">
        <v>0</v>
      </c>
    </row>
    <row r="353" spans="1:7" x14ac:dyDescent="0.35">
      <c r="A353" s="307" t="s">
        <v>1515</v>
      </c>
      <c r="B353" s="307" t="s">
        <v>1516</v>
      </c>
      <c r="C353" s="307">
        <v>0</v>
      </c>
      <c r="D353" s="307">
        <v>105</v>
      </c>
      <c r="E353" s="307">
        <v>105</v>
      </c>
      <c r="F353" s="307">
        <v>0</v>
      </c>
    </row>
    <row r="354" spans="1:7" x14ac:dyDescent="0.35">
      <c r="A354" s="307" t="s">
        <v>1517</v>
      </c>
      <c r="B354" s="307" t="s">
        <v>1518</v>
      </c>
      <c r="C354" s="307">
        <v>0</v>
      </c>
      <c r="D354" s="307">
        <v>105</v>
      </c>
      <c r="E354" s="307">
        <v>105</v>
      </c>
      <c r="F354" s="307">
        <v>0</v>
      </c>
    </row>
    <row r="355" spans="1:7" x14ac:dyDescent="0.35">
      <c r="A355" s="307" t="s">
        <v>1519</v>
      </c>
      <c r="B355" s="307" t="s">
        <v>1520</v>
      </c>
      <c r="C355" s="307">
        <v>0</v>
      </c>
      <c r="D355" s="307">
        <v>105</v>
      </c>
      <c r="E355" s="307">
        <v>105</v>
      </c>
      <c r="F355" s="307">
        <v>0</v>
      </c>
    </row>
    <row r="356" spans="1:7" x14ac:dyDescent="0.35">
      <c r="A356" s="307" t="s">
        <v>1521</v>
      </c>
      <c r="B356" s="307" t="s">
        <v>1522</v>
      </c>
      <c r="C356" s="307">
        <v>0</v>
      </c>
      <c r="D356" s="307">
        <v>105</v>
      </c>
      <c r="E356" s="307">
        <v>105</v>
      </c>
      <c r="F356" s="307">
        <v>0</v>
      </c>
    </row>
    <row r="357" spans="1:7" x14ac:dyDescent="0.35">
      <c r="A357" s="307" t="s">
        <v>1523</v>
      </c>
      <c r="B357" s="307" t="s">
        <v>1524</v>
      </c>
      <c r="C357" s="307">
        <v>0</v>
      </c>
      <c r="D357" s="307">
        <v>105</v>
      </c>
      <c r="E357" s="307">
        <v>105</v>
      </c>
      <c r="F357" s="307">
        <v>0</v>
      </c>
    </row>
    <row r="358" spans="1:7" x14ac:dyDescent="0.35">
      <c r="A358" s="307" t="s">
        <v>1525</v>
      </c>
      <c r="B358" s="307" t="s">
        <v>1526</v>
      </c>
      <c r="C358" s="307">
        <v>0</v>
      </c>
      <c r="D358" s="307">
        <v>105</v>
      </c>
      <c r="E358" s="307">
        <v>105</v>
      </c>
      <c r="F358" s="307">
        <v>0</v>
      </c>
    </row>
    <row r="359" spans="1:7" x14ac:dyDescent="0.35">
      <c r="A359" s="307" t="s">
        <v>1527</v>
      </c>
      <c r="B359" s="307" t="s">
        <v>1528</v>
      </c>
      <c r="C359" s="307">
        <v>0</v>
      </c>
      <c r="D359" s="307">
        <v>105</v>
      </c>
      <c r="E359" s="307">
        <v>105</v>
      </c>
      <c r="F359" s="307">
        <v>0</v>
      </c>
    </row>
    <row r="360" spans="1:7" x14ac:dyDescent="0.35">
      <c r="A360" s="307" t="s">
        <v>1529</v>
      </c>
      <c r="B360" s="307" t="s">
        <v>1530</v>
      </c>
      <c r="C360" s="307">
        <v>0</v>
      </c>
      <c r="D360" s="307">
        <v>105</v>
      </c>
      <c r="E360" s="307">
        <v>105</v>
      </c>
      <c r="F360" s="307">
        <v>0</v>
      </c>
    </row>
    <row r="361" spans="1:7" x14ac:dyDescent="0.35">
      <c r="A361" s="307" t="s">
        <v>1531</v>
      </c>
      <c r="B361" s="307" t="s">
        <v>1532</v>
      </c>
      <c r="C361" s="307">
        <v>0</v>
      </c>
      <c r="D361" s="307">
        <v>105</v>
      </c>
      <c r="E361" s="307">
        <v>105</v>
      </c>
      <c r="F361" s="307">
        <v>0</v>
      </c>
    </row>
    <row r="362" spans="1:7" x14ac:dyDescent="0.35">
      <c r="A362" s="307" t="s">
        <v>1533</v>
      </c>
      <c r="B362" s="307" t="s">
        <v>1534</v>
      </c>
      <c r="C362" s="307">
        <v>0</v>
      </c>
      <c r="D362" s="307">
        <v>105</v>
      </c>
      <c r="E362" s="307">
        <v>105</v>
      </c>
      <c r="F362" s="307">
        <v>0</v>
      </c>
    </row>
    <row r="363" spans="1:7" x14ac:dyDescent="0.35">
      <c r="A363" s="307" t="s">
        <v>1535</v>
      </c>
      <c r="B363" s="307" t="s">
        <v>1536</v>
      </c>
      <c r="C363" s="307">
        <v>0</v>
      </c>
      <c r="D363" s="307">
        <v>105</v>
      </c>
      <c r="E363" s="307">
        <v>105</v>
      </c>
      <c r="F363" s="307">
        <v>0</v>
      </c>
    </row>
    <row r="364" spans="1:7" x14ac:dyDescent="0.35">
      <c r="A364" s="307" t="s">
        <v>1537</v>
      </c>
      <c r="B364" s="307" t="s">
        <v>1538</v>
      </c>
      <c r="C364" s="307">
        <v>0</v>
      </c>
      <c r="D364" s="307">
        <v>105</v>
      </c>
      <c r="E364" s="307">
        <v>105</v>
      </c>
      <c r="F364" s="307">
        <v>0</v>
      </c>
    </row>
    <row r="365" spans="1:7" x14ac:dyDescent="0.35">
      <c r="A365" s="307" t="s">
        <v>1539</v>
      </c>
      <c r="B365" s="307" t="s">
        <v>1540</v>
      </c>
      <c r="C365" s="307">
        <v>0</v>
      </c>
      <c r="D365" s="307">
        <v>105</v>
      </c>
      <c r="E365" s="307">
        <v>105</v>
      </c>
      <c r="F365" s="307">
        <v>0</v>
      </c>
    </row>
    <row r="366" spans="1:7" x14ac:dyDescent="0.35">
      <c r="A366" s="307" t="s">
        <v>1541</v>
      </c>
      <c r="B366" s="307" t="s">
        <v>1542</v>
      </c>
      <c r="C366" s="307">
        <v>0</v>
      </c>
      <c r="D366" s="307">
        <v>105</v>
      </c>
      <c r="E366" s="307">
        <v>105</v>
      </c>
      <c r="F366" s="307">
        <v>0</v>
      </c>
    </row>
    <row r="367" spans="1:7" x14ac:dyDescent="0.35">
      <c r="A367" s="307" t="s">
        <v>1543</v>
      </c>
      <c r="B367" s="307" t="s">
        <v>1544</v>
      </c>
      <c r="C367" s="307">
        <v>0</v>
      </c>
      <c r="D367" s="307">
        <v>105</v>
      </c>
      <c r="E367" s="307">
        <v>105</v>
      </c>
      <c r="F367" s="307">
        <v>0</v>
      </c>
      <c r="G367" s="59">
        <f>F367-F257</f>
        <v>0</v>
      </c>
    </row>
    <row r="368" spans="1:7" x14ac:dyDescent="0.35">
      <c r="A368" s="307" t="s">
        <v>1545</v>
      </c>
      <c r="B368" s="307" t="s">
        <v>1546</v>
      </c>
      <c r="C368" s="307">
        <v>0</v>
      </c>
      <c r="D368" s="307">
        <v>525</v>
      </c>
      <c r="E368" s="307">
        <v>525</v>
      </c>
      <c r="F368" s="307">
        <v>0</v>
      </c>
    </row>
    <row r="369" spans="1:6" x14ac:dyDescent="0.35">
      <c r="A369" s="307" t="s">
        <v>1547</v>
      </c>
      <c r="B369" s="307" t="s">
        <v>1548</v>
      </c>
      <c r="C369" s="307">
        <v>0</v>
      </c>
      <c r="D369" s="307">
        <v>0</v>
      </c>
      <c r="E369" s="307">
        <v>105</v>
      </c>
      <c r="F369" s="307">
        <v>105</v>
      </c>
    </row>
    <row r="370" spans="1:6" x14ac:dyDescent="0.35">
      <c r="A370" s="307" t="s">
        <v>269</v>
      </c>
      <c r="B370" s="307" t="s">
        <v>57</v>
      </c>
      <c r="C370" s="307">
        <v>4197.6099999999997</v>
      </c>
      <c r="D370" s="307">
        <v>37351.82</v>
      </c>
      <c r="E370" s="307">
        <v>42195.73</v>
      </c>
      <c r="F370" s="307">
        <v>9041.52</v>
      </c>
    </row>
    <row r="371" spans="1:6" x14ac:dyDescent="0.35">
      <c r="A371" s="307" t="s">
        <v>270</v>
      </c>
      <c r="B371" s="307" t="s">
        <v>58</v>
      </c>
      <c r="C371" s="307">
        <v>3847.6</v>
      </c>
      <c r="D371" s="307">
        <v>28783.919999999998</v>
      </c>
      <c r="E371" s="307">
        <v>32357.74</v>
      </c>
      <c r="F371" s="307">
        <v>7421.42</v>
      </c>
    </row>
    <row r="372" spans="1:6" x14ac:dyDescent="0.35">
      <c r="A372" s="307" t="s">
        <v>271</v>
      </c>
      <c r="B372" s="307" t="s">
        <v>59</v>
      </c>
      <c r="C372" s="307">
        <v>195.87</v>
      </c>
      <c r="D372" s="307">
        <v>1205.82</v>
      </c>
      <c r="E372" s="307">
        <v>1512.99</v>
      </c>
      <c r="F372" s="307">
        <v>503.04</v>
      </c>
    </row>
    <row r="373" spans="1:6" x14ac:dyDescent="0.35">
      <c r="A373" s="307" t="s">
        <v>858</v>
      </c>
      <c r="B373" s="307" t="s">
        <v>859</v>
      </c>
      <c r="C373" s="307">
        <v>0</v>
      </c>
      <c r="D373" s="307">
        <v>705.59</v>
      </c>
      <c r="E373" s="307">
        <v>756.37</v>
      </c>
      <c r="F373" s="307">
        <v>50.78</v>
      </c>
    </row>
    <row r="374" spans="1:6" x14ac:dyDescent="0.35">
      <c r="A374" s="307" t="s">
        <v>625</v>
      </c>
      <c r="B374" s="307" t="s">
        <v>626</v>
      </c>
      <c r="C374" s="307">
        <v>31.25</v>
      </c>
      <c r="D374" s="307">
        <v>53.01</v>
      </c>
      <c r="E374" s="307">
        <v>138.94</v>
      </c>
      <c r="F374" s="307">
        <v>117.18</v>
      </c>
    </row>
    <row r="375" spans="1:6" x14ac:dyDescent="0.35">
      <c r="A375" s="307" t="s">
        <v>627</v>
      </c>
      <c r="B375" s="307" t="s">
        <v>860</v>
      </c>
      <c r="C375" s="307">
        <v>39.229999999999997</v>
      </c>
      <c r="D375" s="307">
        <v>159.83000000000001</v>
      </c>
      <c r="E375" s="307">
        <v>641.28</v>
      </c>
      <c r="F375" s="307">
        <v>520.67999999999995</v>
      </c>
    </row>
    <row r="376" spans="1:6" x14ac:dyDescent="0.35">
      <c r="A376" s="307" t="s">
        <v>272</v>
      </c>
      <c r="B376" s="307" t="s">
        <v>60</v>
      </c>
      <c r="C376" s="307">
        <v>192.51</v>
      </c>
      <c r="D376" s="307">
        <v>3441.83</v>
      </c>
      <c r="E376" s="307">
        <v>4252.6000000000004</v>
      </c>
      <c r="F376" s="307">
        <v>1003.28</v>
      </c>
    </row>
    <row r="377" spans="1:6" x14ac:dyDescent="0.35">
      <c r="A377" s="307" t="s">
        <v>273</v>
      </c>
      <c r="B377" s="307" t="s">
        <v>861</v>
      </c>
      <c r="C377" s="307">
        <v>2361.91</v>
      </c>
      <c r="D377" s="307">
        <v>20514.25</v>
      </c>
      <c r="E377" s="307">
        <v>21866.27</v>
      </c>
      <c r="F377" s="307">
        <v>3713.93</v>
      </c>
    </row>
    <row r="378" spans="1:6" x14ac:dyDescent="0.35">
      <c r="A378" s="307" t="s">
        <v>862</v>
      </c>
      <c r="B378" s="307" t="s">
        <v>863</v>
      </c>
      <c r="C378" s="307">
        <v>1026.83</v>
      </c>
      <c r="D378" s="307">
        <v>2648.94</v>
      </c>
      <c r="E378" s="307">
        <v>3134.64</v>
      </c>
      <c r="F378" s="307">
        <v>1512.53</v>
      </c>
    </row>
    <row r="379" spans="1:6" x14ac:dyDescent="0.35">
      <c r="A379" s="307" t="s">
        <v>1549</v>
      </c>
      <c r="B379" s="307" t="s">
        <v>1550</v>
      </c>
      <c r="C379" s="307">
        <v>0</v>
      </c>
      <c r="D379" s="307">
        <v>54.65</v>
      </c>
      <c r="E379" s="307">
        <v>54.65</v>
      </c>
      <c r="F379" s="307">
        <v>0</v>
      </c>
    </row>
    <row r="380" spans="1:6" x14ac:dyDescent="0.35">
      <c r="A380" s="307" t="s">
        <v>274</v>
      </c>
      <c r="B380" s="307" t="s">
        <v>61</v>
      </c>
      <c r="C380" s="307">
        <v>350.01</v>
      </c>
      <c r="D380" s="307">
        <v>8567.9</v>
      </c>
      <c r="E380" s="307">
        <v>9837.99</v>
      </c>
      <c r="F380" s="307">
        <v>1620.1</v>
      </c>
    </row>
    <row r="381" spans="1:6" x14ac:dyDescent="0.35">
      <c r="A381" s="307" t="s">
        <v>275</v>
      </c>
      <c r="B381" s="307" t="s">
        <v>62</v>
      </c>
      <c r="C381" s="307">
        <v>350.01</v>
      </c>
      <c r="D381" s="307">
        <v>8567.9</v>
      </c>
      <c r="E381" s="307">
        <v>9837.99</v>
      </c>
      <c r="F381" s="307">
        <v>1620.1</v>
      </c>
    </row>
    <row r="382" spans="1:6" x14ac:dyDescent="0.35">
      <c r="A382" s="307" t="s">
        <v>276</v>
      </c>
      <c r="B382" s="307" t="s">
        <v>63</v>
      </c>
      <c r="C382" s="307">
        <v>14084.72</v>
      </c>
      <c r="D382" s="307">
        <v>189384.94</v>
      </c>
      <c r="E382" s="307">
        <v>190918.58</v>
      </c>
      <c r="F382" s="307">
        <v>15618.36</v>
      </c>
    </row>
    <row r="383" spans="1:6" x14ac:dyDescent="0.35">
      <c r="A383" s="307" t="s">
        <v>277</v>
      </c>
      <c r="B383" s="307" t="s">
        <v>864</v>
      </c>
      <c r="C383" s="307">
        <v>1253.46</v>
      </c>
      <c r="D383" s="307">
        <v>98621.94</v>
      </c>
      <c r="E383" s="307">
        <v>97368.48</v>
      </c>
      <c r="F383" s="307">
        <v>0</v>
      </c>
    </row>
    <row r="384" spans="1:6" x14ac:dyDescent="0.35">
      <c r="A384" s="307" t="s">
        <v>278</v>
      </c>
      <c r="B384" s="307" t="s">
        <v>65</v>
      </c>
      <c r="C384" s="307">
        <v>1253.46</v>
      </c>
      <c r="D384" s="307">
        <v>98621.94</v>
      </c>
      <c r="E384" s="307">
        <v>97368.48</v>
      </c>
      <c r="F384" s="307">
        <v>0</v>
      </c>
    </row>
    <row r="385" spans="1:6" x14ac:dyDescent="0.35">
      <c r="A385" s="307" t="s">
        <v>279</v>
      </c>
      <c r="B385" s="307" t="s">
        <v>280</v>
      </c>
      <c r="C385" s="307">
        <v>12831.26</v>
      </c>
      <c r="D385" s="307">
        <v>89638.15</v>
      </c>
      <c r="E385" s="307">
        <v>92425.25</v>
      </c>
      <c r="F385" s="307">
        <v>15618.36</v>
      </c>
    </row>
    <row r="386" spans="1:6" x14ac:dyDescent="0.35">
      <c r="A386" s="307" t="s">
        <v>281</v>
      </c>
      <c r="B386" s="307" t="s">
        <v>66</v>
      </c>
      <c r="C386" s="307">
        <v>12305.45</v>
      </c>
      <c r="D386" s="307">
        <v>72246.22</v>
      </c>
      <c r="E386" s="307">
        <v>72177.3</v>
      </c>
      <c r="F386" s="307">
        <v>12236.53</v>
      </c>
    </row>
    <row r="387" spans="1:6" x14ac:dyDescent="0.35">
      <c r="A387" s="307" t="s">
        <v>282</v>
      </c>
      <c r="B387" s="307" t="s">
        <v>67</v>
      </c>
      <c r="C387" s="307">
        <v>108.58</v>
      </c>
      <c r="D387" s="307">
        <v>15100.69</v>
      </c>
      <c r="E387" s="307">
        <v>18037.919999999998</v>
      </c>
      <c r="F387" s="307">
        <v>3045.81</v>
      </c>
    </row>
    <row r="388" spans="1:6" x14ac:dyDescent="0.35">
      <c r="A388" s="307" t="s">
        <v>284</v>
      </c>
      <c r="B388" s="307" t="s">
        <v>69</v>
      </c>
      <c r="C388" s="307">
        <v>417.23</v>
      </c>
      <c r="D388" s="307">
        <v>2291.2399999999998</v>
      </c>
      <c r="E388" s="307">
        <v>2210.0300000000002</v>
      </c>
      <c r="F388" s="307">
        <v>336.02</v>
      </c>
    </row>
    <row r="389" spans="1:6" x14ac:dyDescent="0.35">
      <c r="A389" s="307" t="s">
        <v>285</v>
      </c>
      <c r="B389" s="307" t="s">
        <v>70</v>
      </c>
      <c r="C389" s="307">
        <v>0</v>
      </c>
      <c r="D389" s="307">
        <v>1124.8499999999999</v>
      </c>
      <c r="E389" s="307">
        <v>1124.8499999999999</v>
      </c>
      <c r="F389" s="307">
        <v>0</v>
      </c>
    </row>
    <row r="390" spans="1:6" x14ac:dyDescent="0.35">
      <c r="A390" s="307" t="s">
        <v>286</v>
      </c>
      <c r="B390" s="307" t="s">
        <v>71</v>
      </c>
      <c r="C390" s="307">
        <v>0</v>
      </c>
      <c r="D390" s="307">
        <v>381.76</v>
      </c>
      <c r="E390" s="307">
        <v>381.76</v>
      </c>
      <c r="F390" s="307">
        <v>0</v>
      </c>
    </row>
    <row r="391" spans="1:6" x14ac:dyDescent="0.35">
      <c r="A391" s="307" t="s">
        <v>865</v>
      </c>
      <c r="B391" s="307" t="s">
        <v>836</v>
      </c>
      <c r="C391" s="307">
        <v>0</v>
      </c>
      <c r="D391" s="307">
        <v>743.09</v>
      </c>
      <c r="E391" s="307">
        <v>743.09</v>
      </c>
      <c r="F391" s="307">
        <v>0</v>
      </c>
    </row>
    <row r="392" spans="1:6" x14ac:dyDescent="0.35">
      <c r="A392" s="307" t="s">
        <v>287</v>
      </c>
      <c r="B392" s="307" t="s">
        <v>866</v>
      </c>
      <c r="C392" s="307">
        <v>47760.92</v>
      </c>
      <c r="D392" s="307">
        <v>46238.04</v>
      </c>
      <c r="E392" s="307">
        <v>98426.98</v>
      </c>
      <c r="F392" s="307">
        <v>99949.86</v>
      </c>
    </row>
    <row r="393" spans="1:6" x14ac:dyDescent="0.35">
      <c r="A393" s="307" t="s">
        <v>288</v>
      </c>
      <c r="B393" s="307" t="s">
        <v>867</v>
      </c>
      <c r="C393" s="307">
        <v>47760.92</v>
      </c>
      <c r="D393" s="307">
        <v>46238.04</v>
      </c>
      <c r="E393" s="307">
        <v>98426.98</v>
      </c>
      <c r="F393" s="307">
        <v>99949.86</v>
      </c>
    </row>
    <row r="394" spans="1:6" x14ac:dyDescent="0.35">
      <c r="A394" s="307" t="s">
        <v>289</v>
      </c>
      <c r="B394" s="307" t="s">
        <v>74</v>
      </c>
      <c r="C394" s="307">
        <v>35989.54</v>
      </c>
      <c r="D394" s="307">
        <v>39526.93</v>
      </c>
      <c r="E394" s="307">
        <v>60107.37</v>
      </c>
      <c r="F394" s="307">
        <v>56569.98</v>
      </c>
    </row>
    <row r="395" spans="1:6" x14ac:dyDescent="0.35">
      <c r="A395" s="307" t="s">
        <v>290</v>
      </c>
      <c r="B395" s="307" t="s">
        <v>78</v>
      </c>
      <c r="C395" s="307">
        <v>0</v>
      </c>
      <c r="D395" s="307">
        <v>0</v>
      </c>
      <c r="E395" s="307">
        <v>18750.240000000002</v>
      </c>
      <c r="F395" s="307">
        <v>18750.240000000002</v>
      </c>
    </row>
    <row r="396" spans="1:6" x14ac:dyDescent="0.35">
      <c r="A396" s="307" t="s">
        <v>291</v>
      </c>
      <c r="B396" s="307" t="s">
        <v>75</v>
      </c>
      <c r="C396" s="307">
        <v>8529.56</v>
      </c>
      <c r="D396" s="307">
        <v>4862.01</v>
      </c>
      <c r="E396" s="307">
        <v>9739.57</v>
      </c>
      <c r="F396" s="307">
        <v>13407.12</v>
      </c>
    </row>
    <row r="397" spans="1:6" x14ac:dyDescent="0.35">
      <c r="A397" s="307" t="s">
        <v>292</v>
      </c>
      <c r="B397" s="307" t="s">
        <v>76</v>
      </c>
      <c r="C397" s="307">
        <v>2879.14</v>
      </c>
      <c r="D397" s="307">
        <v>1641.17</v>
      </c>
      <c r="E397" s="307">
        <v>3287.58</v>
      </c>
      <c r="F397" s="307">
        <v>4525.55</v>
      </c>
    </row>
    <row r="398" spans="1:6" x14ac:dyDescent="0.35">
      <c r="A398" s="307" t="s">
        <v>293</v>
      </c>
      <c r="B398" s="307" t="s">
        <v>77</v>
      </c>
      <c r="C398" s="307">
        <v>362.68</v>
      </c>
      <c r="D398" s="307">
        <v>207.93</v>
      </c>
      <c r="E398" s="307">
        <v>410.95</v>
      </c>
      <c r="F398" s="307">
        <v>565.70000000000005</v>
      </c>
    </row>
    <row r="399" spans="1:6" x14ac:dyDescent="0.35">
      <c r="A399" s="307" t="s">
        <v>294</v>
      </c>
      <c r="B399" s="307" t="s">
        <v>79</v>
      </c>
      <c r="C399" s="307">
        <v>0</v>
      </c>
      <c r="D399" s="307">
        <v>0</v>
      </c>
      <c r="E399" s="307">
        <v>4443.8</v>
      </c>
      <c r="F399" s="307">
        <v>4443.8</v>
      </c>
    </row>
    <row r="400" spans="1:6" x14ac:dyDescent="0.35">
      <c r="A400" s="307" t="s">
        <v>295</v>
      </c>
      <c r="B400" s="307" t="s">
        <v>80</v>
      </c>
      <c r="C400" s="307">
        <v>0</v>
      </c>
      <c r="D400" s="307">
        <v>0</v>
      </c>
      <c r="E400" s="307">
        <v>1499.98</v>
      </c>
      <c r="F400" s="307">
        <v>1499.98</v>
      </c>
    </row>
    <row r="401" spans="1:6" x14ac:dyDescent="0.35">
      <c r="A401" s="307" t="s">
        <v>296</v>
      </c>
      <c r="B401" s="307" t="s">
        <v>81</v>
      </c>
      <c r="C401" s="307">
        <v>0</v>
      </c>
      <c r="D401" s="307">
        <v>0</v>
      </c>
      <c r="E401" s="307">
        <v>187.49</v>
      </c>
      <c r="F401" s="307">
        <v>187.49</v>
      </c>
    </row>
    <row r="402" spans="1:6" x14ac:dyDescent="0.35">
      <c r="A402" s="307" t="s">
        <v>298</v>
      </c>
      <c r="B402" s="307" t="s">
        <v>83</v>
      </c>
      <c r="C402" s="307">
        <v>3626828.04</v>
      </c>
      <c r="D402" s="307">
        <v>0</v>
      </c>
      <c r="E402" s="307">
        <v>0</v>
      </c>
      <c r="F402" s="307">
        <v>3626828.04</v>
      </c>
    </row>
    <row r="403" spans="1:6" x14ac:dyDescent="0.35">
      <c r="A403" s="307" t="s">
        <v>299</v>
      </c>
      <c r="B403" s="307" t="s">
        <v>84</v>
      </c>
      <c r="C403" s="307">
        <v>3626828.04</v>
      </c>
      <c r="D403" s="307">
        <v>0</v>
      </c>
      <c r="E403" s="307">
        <v>0</v>
      </c>
      <c r="F403" s="307">
        <v>3626828.04</v>
      </c>
    </row>
    <row r="404" spans="1:6" x14ac:dyDescent="0.35">
      <c r="A404" s="307" t="s">
        <v>300</v>
      </c>
      <c r="B404" s="307" t="s">
        <v>84</v>
      </c>
      <c r="C404" s="307">
        <v>1619466.22</v>
      </c>
      <c r="D404" s="307">
        <v>0</v>
      </c>
      <c r="E404" s="307">
        <v>0</v>
      </c>
      <c r="F404" s="307">
        <v>1619466.22</v>
      </c>
    </row>
    <row r="405" spans="1:6" x14ac:dyDescent="0.35">
      <c r="A405" s="307" t="s">
        <v>301</v>
      </c>
      <c r="B405" s="307" t="s">
        <v>85</v>
      </c>
      <c r="C405" s="307">
        <v>1619466.22</v>
      </c>
      <c r="D405" s="307">
        <v>0</v>
      </c>
      <c r="E405" s="307">
        <v>0</v>
      </c>
      <c r="F405" s="307">
        <v>1619466.22</v>
      </c>
    </row>
    <row r="406" spans="1:6" x14ac:dyDescent="0.35">
      <c r="A406" s="307" t="s">
        <v>302</v>
      </c>
      <c r="B406" s="307" t="s">
        <v>637</v>
      </c>
      <c r="C406" s="307">
        <v>1619466.22</v>
      </c>
      <c r="D406" s="307">
        <v>0</v>
      </c>
      <c r="E406" s="307">
        <v>0</v>
      </c>
      <c r="F406" s="307">
        <v>1619466.22</v>
      </c>
    </row>
    <row r="407" spans="1:6" x14ac:dyDescent="0.35">
      <c r="A407" s="307" t="s">
        <v>303</v>
      </c>
      <c r="B407" s="307" t="s">
        <v>86</v>
      </c>
      <c r="C407" s="307">
        <v>2007361.82</v>
      </c>
      <c r="D407" s="307">
        <v>0</v>
      </c>
      <c r="E407" s="307">
        <v>0</v>
      </c>
      <c r="F407" s="307">
        <v>2007361.82</v>
      </c>
    </row>
    <row r="408" spans="1:6" x14ac:dyDescent="0.35">
      <c r="A408" s="307" t="s">
        <v>304</v>
      </c>
      <c r="B408" s="307" t="s">
        <v>1226</v>
      </c>
      <c r="C408" s="307">
        <v>2007361.82</v>
      </c>
      <c r="D408" s="307">
        <v>0</v>
      </c>
      <c r="E408" s="307">
        <v>0</v>
      </c>
      <c r="F408" s="307">
        <v>2007361.82</v>
      </c>
    </row>
    <row r="409" spans="1:6" x14ac:dyDescent="0.35">
      <c r="A409" s="307" t="s">
        <v>305</v>
      </c>
      <c r="B409" s="307" t="s">
        <v>1227</v>
      </c>
      <c r="C409" s="307">
        <v>2007361.82</v>
      </c>
      <c r="D409" s="307">
        <v>0</v>
      </c>
      <c r="E409" s="307">
        <v>0</v>
      </c>
      <c r="F409" s="307">
        <v>2007361.82</v>
      </c>
    </row>
    <row r="410" spans="1:6" x14ac:dyDescent="0.35">
      <c r="A410" s="307" t="s">
        <v>306</v>
      </c>
      <c r="B410" s="307" t="s">
        <v>87</v>
      </c>
      <c r="C410" s="307">
        <v>10423.36</v>
      </c>
      <c r="D410" s="307">
        <v>0</v>
      </c>
      <c r="E410" s="307">
        <v>0</v>
      </c>
      <c r="F410" s="307">
        <v>10423.36</v>
      </c>
    </row>
    <row r="411" spans="1:6" x14ac:dyDescent="0.35">
      <c r="A411" s="307" t="s">
        <v>868</v>
      </c>
      <c r="B411" s="307" t="s">
        <v>50</v>
      </c>
      <c r="C411" s="307">
        <v>10423.36</v>
      </c>
      <c r="D411" s="307">
        <v>0</v>
      </c>
      <c r="E411" s="307">
        <v>0</v>
      </c>
      <c r="F411" s="307">
        <v>10423.36</v>
      </c>
    </row>
    <row r="412" spans="1:6" x14ac:dyDescent="0.35">
      <c r="A412" s="307" t="s">
        <v>869</v>
      </c>
      <c r="B412" s="307" t="s">
        <v>870</v>
      </c>
      <c r="C412" s="307">
        <v>10423.36</v>
      </c>
      <c r="D412" s="307">
        <v>0</v>
      </c>
      <c r="E412" s="307">
        <v>0</v>
      </c>
      <c r="F412" s="307">
        <v>10423.36</v>
      </c>
    </row>
    <row r="413" spans="1:6" x14ac:dyDescent="0.35">
      <c r="A413" s="307" t="s">
        <v>871</v>
      </c>
      <c r="B413" s="307" t="s">
        <v>870</v>
      </c>
      <c r="C413" s="307">
        <v>10423.36</v>
      </c>
      <c r="D413" s="307">
        <v>0</v>
      </c>
      <c r="E413" s="307">
        <v>0</v>
      </c>
      <c r="F413" s="307">
        <v>10423.36</v>
      </c>
    </row>
    <row r="414" spans="1:6" x14ac:dyDescent="0.35">
      <c r="A414" s="307" t="s">
        <v>872</v>
      </c>
      <c r="B414" s="307" t="s">
        <v>596</v>
      </c>
      <c r="C414" s="307">
        <v>10423.36</v>
      </c>
      <c r="D414" s="307">
        <v>0</v>
      </c>
      <c r="E414" s="307">
        <v>0</v>
      </c>
      <c r="F414" s="307">
        <v>10423.36</v>
      </c>
    </row>
    <row r="415" spans="1:6" x14ac:dyDescent="0.35">
      <c r="A415" s="307" t="s">
        <v>91</v>
      </c>
      <c r="B415" s="307" t="s">
        <v>92</v>
      </c>
      <c r="C415" s="307">
        <v>0</v>
      </c>
      <c r="D415" s="307">
        <v>2012914.44</v>
      </c>
      <c r="E415" s="307">
        <v>29909.82</v>
      </c>
      <c r="F415" s="307">
        <v>1983004.62</v>
      </c>
    </row>
    <row r="416" spans="1:6" x14ac:dyDescent="0.35">
      <c r="A416" s="307" t="s">
        <v>310</v>
      </c>
      <c r="B416" s="307" t="s">
        <v>93</v>
      </c>
      <c r="C416" s="307">
        <v>0</v>
      </c>
      <c r="D416" s="307">
        <v>2012914.44</v>
      </c>
      <c r="E416" s="307">
        <v>29909.82</v>
      </c>
      <c r="F416" s="307">
        <v>1983004.62</v>
      </c>
    </row>
    <row r="417" spans="1:6" x14ac:dyDescent="0.35">
      <c r="A417" s="307" t="s">
        <v>311</v>
      </c>
      <c r="B417" s="307" t="s">
        <v>94</v>
      </c>
      <c r="C417" s="307">
        <v>0</v>
      </c>
      <c r="D417" s="307">
        <v>480960.46</v>
      </c>
      <c r="E417" s="307">
        <v>24271.09</v>
      </c>
      <c r="F417" s="307">
        <v>456689.37</v>
      </c>
    </row>
    <row r="418" spans="1:6" x14ac:dyDescent="0.35">
      <c r="A418" s="307" t="s">
        <v>312</v>
      </c>
      <c r="B418" s="307" t="s">
        <v>95</v>
      </c>
      <c r="C418" s="307">
        <v>0</v>
      </c>
      <c r="D418" s="307">
        <v>480960.46</v>
      </c>
      <c r="E418" s="307">
        <v>24271.09</v>
      </c>
      <c r="F418" s="307">
        <v>456689.37</v>
      </c>
    </row>
    <row r="419" spans="1:6" x14ac:dyDescent="0.35">
      <c r="A419" s="307" t="s">
        <v>313</v>
      </c>
      <c r="B419" s="307" t="s">
        <v>96</v>
      </c>
      <c r="C419" s="307">
        <v>0</v>
      </c>
      <c r="D419" s="307">
        <v>288768.78999999998</v>
      </c>
      <c r="E419" s="307">
        <v>17559.98</v>
      </c>
      <c r="F419" s="307">
        <v>271208.81</v>
      </c>
    </row>
    <row r="420" spans="1:6" x14ac:dyDescent="0.35">
      <c r="A420" s="307" t="s">
        <v>314</v>
      </c>
      <c r="B420" s="307" t="s">
        <v>97</v>
      </c>
      <c r="C420" s="307">
        <v>0</v>
      </c>
      <c r="D420" s="307">
        <v>218487.21</v>
      </c>
      <c r="E420" s="307">
        <v>99.77</v>
      </c>
      <c r="F420" s="307">
        <v>218387.44</v>
      </c>
    </row>
    <row r="421" spans="1:6" x14ac:dyDescent="0.35">
      <c r="A421" s="307" t="s">
        <v>315</v>
      </c>
      <c r="B421" s="307" t="s">
        <v>98</v>
      </c>
      <c r="C421" s="307">
        <v>0</v>
      </c>
      <c r="D421" s="307">
        <v>18750.240000000002</v>
      </c>
      <c r="E421" s="307">
        <v>0</v>
      </c>
      <c r="F421" s="307">
        <v>18750.240000000002</v>
      </c>
    </row>
    <row r="422" spans="1:6" x14ac:dyDescent="0.35">
      <c r="A422" s="307" t="s">
        <v>316</v>
      </c>
      <c r="B422" s="307" t="s">
        <v>317</v>
      </c>
      <c r="C422" s="307">
        <v>0</v>
      </c>
      <c r="D422" s="307">
        <v>51531.34</v>
      </c>
      <c r="E422" s="307">
        <v>17460.21</v>
      </c>
      <c r="F422" s="307">
        <v>34071.129999999997</v>
      </c>
    </row>
    <row r="423" spans="1:6" x14ac:dyDescent="0.35">
      <c r="A423" s="307" t="s">
        <v>318</v>
      </c>
      <c r="B423" s="307" t="s">
        <v>99</v>
      </c>
      <c r="C423" s="307">
        <v>0</v>
      </c>
      <c r="D423" s="307">
        <v>93308.85</v>
      </c>
      <c r="E423" s="307">
        <v>6711.11</v>
      </c>
      <c r="F423" s="307">
        <v>86597.74</v>
      </c>
    </row>
    <row r="424" spans="1:6" x14ac:dyDescent="0.35">
      <c r="A424" s="307" t="s">
        <v>319</v>
      </c>
      <c r="B424" s="307" t="s">
        <v>100</v>
      </c>
      <c r="C424" s="307">
        <v>0</v>
      </c>
      <c r="D424" s="307">
        <v>53491.53</v>
      </c>
      <c r="E424" s="307">
        <v>0</v>
      </c>
      <c r="F424" s="307">
        <v>53491.53</v>
      </c>
    </row>
    <row r="425" spans="1:6" x14ac:dyDescent="0.35">
      <c r="A425" s="307" t="s">
        <v>320</v>
      </c>
      <c r="B425" s="307" t="s">
        <v>101</v>
      </c>
      <c r="C425" s="307">
        <v>0</v>
      </c>
      <c r="D425" s="307">
        <v>18037.919999999998</v>
      </c>
      <c r="E425" s="307">
        <v>0</v>
      </c>
      <c r="F425" s="307">
        <v>18037.919999999998</v>
      </c>
    </row>
    <row r="426" spans="1:6" x14ac:dyDescent="0.35">
      <c r="A426" s="307" t="s">
        <v>321</v>
      </c>
      <c r="B426" s="307" t="s">
        <v>102</v>
      </c>
      <c r="C426" s="307">
        <v>0</v>
      </c>
      <c r="D426" s="307">
        <v>2210.0300000000002</v>
      </c>
      <c r="E426" s="307">
        <v>0</v>
      </c>
      <c r="F426" s="307">
        <v>2210.0300000000002</v>
      </c>
    </row>
    <row r="427" spans="1:6" x14ac:dyDescent="0.35">
      <c r="A427" s="307" t="s">
        <v>641</v>
      </c>
      <c r="B427" s="307" t="s">
        <v>642</v>
      </c>
      <c r="C427" s="307">
        <v>0</v>
      </c>
      <c r="D427" s="307">
        <v>9739.57</v>
      </c>
      <c r="E427" s="307">
        <v>4862.01</v>
      </c>
      <c r="F427" s="307">
        <v>4877.5600000000004</v>
      </c>
    </row>
    <row r="428" spans="1:6" x14ac:dyDescent="0.35">
      <c r="A428" s="307" t="s">
        <v>643</v>
      </c>
      <c r="B428" s="307" t="s">
        <v>644</v>
      </c>
      <c r="C428" s="307">
        <v>0</v>
      </c>
      <c r="D428" s="307">
        <v>3287.58</v>
      </c>
      <c r="E428" s="307">
        <v>1641.17</v>
      </c>
      <c r="F428" s="307">
        <v>1646.41</v>
      </c>
    </row>
    <row r="429" spans="1:6" x14ac:dyDescent="0.35">
      <c r="A429" s="307" t="s">
        <v>645</v>
      </c>
      <c r="B429" s="307" t="s">
        <v>646</v>
      </c>
      <c r="C429" s="307">
        <v>0</v>
      </c>
      <c r="D429" s="307">
        <v>410.95</v>
      </c>
      <c r="E429" s="307">
        <v>207.93</v>
      </c>
      <c r="F429" s="307">
        <v>203.02</v>
      </c>
    </row>
    <row r="430" spans="1:6" x14ac:dyDescent="0.35">
      <c r="A430" s="307" t="s">
        <v>647</v>
      </c>
      <c r="B430" s="307" t="s">
        <v>648</v>
      </c>
      <c r="C430" s="307">
        <v>0</v>
      </c>
      <c r="D430" s="307">
        <v>4443.8</v>
      </c>
      <c r="E430" s="307">
        <v>0</v>
      </c>
      <c r="F430" s="307">
        <v>4443.8</v>
      </c>
    </row>
    <row r="431" spans="1:6" x14ac:dyDescent="0.35">
      <c r="A431" s="307" t="s">
        <v>649</v>
      </c>
      <c r="B431" s="307" t="s">
        <v>650</v>
      </c>
      <c r="C431" s="307">
        <v>0</v>
      </c>
      <c r="D431" s="307">
        <v>1499.98</v>
      </c>
      <c r="E431" s="307">
        <v>0</v>
      </c>
      <c r="F431" s="307">
        <v>1499.98</v>
      </c>
    </row>
    <row r="432" spans="1:6" x14ac:dyDescent="0.35">
      <c r="A432" s="307" t="s">
        <v>651</v>
      </c>
      <c r="B432" s="307" t="s">
        <v>652</v>
      </c>
      <c r="C432" s="307">
        <v>0</v>
      </c>
      <c r="D432" s="307">
        <v>187.49</v>
      </c>
      <c r="E432" s="307">
        <v>0</v>
      </c>
      <c r="F432" s="307">
        <v>187.49</v>
      </c>
    </row>
    <row r="433" spans="1:6" x14ac:dyDescent="0.35">
      <c r="A433" s="307" t="s">
        <v>322</v>
      </c>
      <c r="B433" s="307" t="s">
        <v>103</v>
      </c>
      <c r="C433" s="307">
        <v>0</v>
      </c>
      <c r="D433" s="307">
        <v>98882.82</v>
      </c>
      <c r="E433" s="307">
        <v>0</v>
      </c>
      <c r="F433" s="307">
        <v>98882.82</v>
      </c>
    </row>
    <row r="434" spans="1:6" x14ac:dyDescent="0.35">
      <c r="A434" s="307" t="s">
        <v>323</v>
      </c>
      <c r="B434" s="307" t="s">
        <v>324</v>
      </c>
      <c r="C434" s="307">
        <v>0</v>
      </c>
      <c r="D434" s="307">
        <v>11131.2</v>
      </c>
      <c r="E434" s="307">
        <v>0</v>
      </c>
      <c r="F434" s="307">
        <v>11131.2</v>
      </c>
    </row>
    <row r="435" spans="1:6" x14ac:dyDescent="0.35">
      <c r="A435" s="307" t="s">
        <v>873</v>
      </c>
      <c r="B435" s="307" t="s">
        <v>874</v>
      </c>
      <c r="C435" s="307">
        <v>0</v>
      </c>
      <c r="D435" s="307">
        <v>2636.07</v>
      </c>
      <c r="E435" s="307">
        <v>0</v>
      </c>
      <c r="F435" s="307">
        <v>2636.07</v>
      </c>
    </row>
    <row r="436" spans="1:6" x14ac:dyDescent="0.35">
      <c r="A436" s="307" t="s">
        <v>325</v>
      </c>
      <c r="B436" s="307" t="s">
        <v>104</v>
      </c>
      <c r="C436" s="307">
        <v>0</v>
      </c>
      <c r="D436" s="307">
        <v>75576.94</v>
      </c>
      <c r="E436" s="307">
        <v>0</v>
      </c>
      <c r="F436" s="307">
        <v>75576.94</v>
      </c>
    </row>
    <row r="437" spans="1:6" x14ac:dyDescent="0.35">
      <c r="A437" s="307" t="s">
        <v>326</v>
      </c>
      <c r="B437" s="307" t="s">
        <v>105</v>
      </c>
      <c r="C437" s="307">
        <v>0</v>
      </c>
      <c r="D437" s="307">
        <v>9538.61</v>
      </c>
      <c r="E437" s="307">
        <v>0</v>
      </c>
      <c r="F437" s="307">
        <v>9538.61</v>
      </c>
    </row>
    <row r="438" spans="1:6" x14ac:dyDescent="0.35">
      <c r="A438" s="307" t="s">
        <v>327</v>
      </c>
      <c r="B438" s="307" t="s">
        <v>106</v>
      </c>
      <c r="C438" s="307">
        <v>0</v>
      </c>
      <c r="D438" s="307">
        <v>1531953.98</v>
      </c>
      <c r="E438" s="307">
        <v>5638.73</v>
      </c>
      <c r="F438" s="307">
        <v>1526315.25</v>
      </c>
    </row>
    <row r="439" spans="1:6" x14ac:dyDescent="0.35">
      <c r="A439" s="307" t="s">
        <v>328</v>
      </c>
      <c r="B439" s="307" t="s">
        <v>107</v>
      </c>
      <c r="C439" s="307">
        <v>0</v>
      </c>
      <c r="D439" s="307">
        <v>509684.37</v>
      </c>
      <c r="E439" s="307">
        <v>1470</v>
      </c>
      <c r="F439" s="307">
        <v>508214.37</v>
      </c>
    </row>
    <row r="440" spans="1:6" x14ac:dyDescent="0.35">
      <c r="A440" s="307" t="s">
        <v>329</v>
      </c>
      <c r="B440" s="307" t="s">
        <v>108</v>
      </c>
      <c r="C440" s="307">
        <v>0</v>
      </c>
      <c r="D440" s="307">
        <v>4800</v>
      </c>
      <c r="E440" s="307">
        <v>0</v>
      </c>
      <c r="F440" s="307">
        <v>4800</v>
      </c>
    </row>
    <row r="441" spans="1:6" x14ac:dyDescent="0.35">
      <c r="A441" s="307" t="s">
        <v>330</v>
      </c>
      <c r="B441" s="307" t="s">
        <v>109</v>
      </c>
      <c r="C441" s="307">
        <v>0</v>
      </c>
      <c r="D441" s="307">
        <v>4800</v>
      </c>
      <c r="E441" s="307">
        <v>0</v>
      </c>
      <c r="F441" s="307">
        <v>4800</v>
      </c>
    </row>
    <row r="442" spans="1:6" x14ac:dyDescent="0.35">
      <c r="A442" s="307" t="s">
        <v>331</v>
      </c>
      <c r="B442" s="307" t="s">
        <v>110</v>
      </c>
      <c r="C442" s="307">
        <v>0</v>
      </c>
      <c r="D442" s="307">
        <v>20008.919999999998</v>
      </c>
      <c r="E442" s="307">
        <v>0</v>
      </c>
      <c r="F442" s="307">
        <v>20008.919999999998</v>
      </c>
    </row>
    <row r="443" spans="1:6" x14ac:dyDescent="0.35">
      <c r="A443" s="307" t="s">
        <v>875</v>
      </c>
      <c r="B443" s="307" t="s">
        <v>837</v>
      </c>
      <c r="C443" s="307">
        <v>0</v>
      </c>
      <c r="D443" s="307">
        <v>704.74</v>
      </c>
      <c r="E443" s="307">
        <v>0</v>
      </c>
      <c r="F443" s="307">
        <v>704.74</v>
      </c>
    </row>
    <row r="444" spans="1:6" x14ac:dyDescent="0.35">
      <c r="A444" s="307" t="s">
        <v>332</v>
      </c>
      <c r="B444" s="307" t="s">
        <v>111</v>
      </c>
      <c r="C444" s="307">
        <v>0</v>
      </c>
      <c r="D444" s="307">
        <v>11822.7</v>
      </c>
      <c r="E444" s="307">
        <v>0</v>
      </c>
      <c r="F444" s="307">
        <v>11822.7</v>
      </c>
    </row>
    <row r="445" spans="1:6" x14ac:dyDescent="0.35">
      <c r="A445" s="307" t="s">
        <v>876</v>
      </c>
      <c r="B445" s="307" t="s">
        <v>838</v>
      </c>
      <c r="C445" s="307">
        <v>0</v>
      </c>
      <c r="D445" s="307">
        <v>7481.48</v>
      </c>
      <c r="E445" s="307">
        <v>0</v>
      </c>
      <c r="F445" s="307">
        <v>7481.48</v>
      </c>
    </row>
    <row r="446" spans="1:6" x14ac:dyDescent="0.35">
      <c r="A446" s="307" t="s">
        <v>333</v>
      </c>
      <c r="B446" s="307" t="s">
        <v>112</v>
      </c>
      <c r="C446" s="307">
        <v>0</v>
      </c>
      <c r="D446" s="307">
        <v>13877.8</v>
      </c>
      <c r="E446" s="307">
        <v>0</v>
      </c>
      <c r="F446" s="307">
        <v>13877.8</v>
      </c>
    </row>
    <row r="447" spans="1:6" x14ac:dyDescent="0.35">
      <c r="A447" s="307" t="s">
        <v>336</v>
      </c>
      <c r="B447" s="307" t="s">
        <v>337</v>
      </c>
      <c r="C447" s="307">
        <v>0</v>
      </c>
      <c r="D447" s="307">
        <v>4055.32</v>
      </c>
      <c r="E447" s="307">
        <v>0</v>
      </c>
      <c r="F447" s="307">
        <v>4055.32</v>
      </c>
    </row>
    <row r="448" spans="1:6" x14ac:dyDescent="0.35">
      <c r="A448" s="307" t="s">
        <v>877</v>
      </c>
      <c r="B448" s="307" t="s">
        <v>878</v>
      </c>
      <c r="C448" s="307">
        <v>0</v>
      </c>
      <c r="D448" s="307">
        <v>9752.17</v>
      </c>
      <c r="E448" s="307">
        <v>0</v>
      </c>
      <c r="F448" s="307">
        <v>9752.17</v>
      </c>
    </row>
    <row r="449" spans="1:6" x14ac:dyDescent="0.35">
      <c r="A449" s="307" t="s">
        <v>338</v>
      </c>
      <c r="B449" s="307" t="s">
        <v>1551</v>
      </c>
      <c r="C449" s="307">
        <v>0</v>
      </c>
      <c r="D449" s="307">
        <v>70.31</v>
      </c>
      <c r="E449" s="307">
        <v>0</v>
      </c>
      <c r="F449" s="307">
        <v>70.31</v>
      </c>
    </row>
    <row r="450" spans="1:6" x14ac:dyDescent="0.35">
      <c r="A450" s="307" t="s">
        <v>340</v>
      </c>
      <c r="B450" s="307" t="s">
        <v>113</v>
      </c>
      <c r="C450" s="307">
        <v>0</v>
      </c>
      <c r="D450" s="307">
        <v>54666.15</v>
      </c>
      <c r="E450" s="307">
        <v>0</v>
      </c>
      <c r="F450" s="307">
        <v>54666.15</v>
      </c>
    </row>
    <row r="451" spans="1:6" x14ac:dyDescent="0.35">
      <c r="A451" s="307" t="s">
        <v>341</v>
      </c>
      <c r="B451" s="307" t="s">
        <v>879</v>
      </c>
      <c r="C451" s="307">
        <v>0</v>
      </c>
      <c r="D451" s="307">
        <v>23588.82</v>
      </c>
      <c r="E451" s="307">
        <v>0</v>
      </c>
      <c r="F451" s="307">
        <v>23588.82</v>
      </c>
    </row>
    <row r="452" spans="1:6" x14ac:dyDescent="0.35">
      <c r="A452" s="307" t="s">
        <v>774</v>
      </c>
      <c r="B452" s="307" t="s">
        <v>775</v>
      </c>
      <c r="C452" s="307">
        <v>0</v>
      </c>
      <c r="D452" s="307">
        <v>161.53</v>
      </c>
      <c r="E452" s="307">
        <v>0</v>
      </c>
      <c r="F452" s="307">
        <v>161.53</v>
      </c>
    </row>
    <row r="453" spans="1:6" x14ac:dyDescent="0.35">
      <c r="A453" s="307" t="s">
        <v>411</v>
      </c>
      <c r="B453" s="307" t="s">
        <v>412</v>
      </c>
      <c r="C453" s="307">
        <v>0</v>
      </c>
      <c r="D453" s="307">
        <v>19006.48</v>
      </c>
      <c r="E453" s="307">
        <v>0</v>
      </c>
      <c r="F453" s="307">
        <v>19006.48</v>
      </c>
    </row>
    <row r="454" spans="1:6" x14ac:dyDescent="0.35">
      <c r="A454" s="307" t="s">
        <v>455</v>
      </c>
      <c r="B454" s="307" t="s">
        <v>456</v>
      </c>
      <c r="C454" s="307">
        <v>0</v>
      </c>
      <c r="D454" s="307">
        <v>4150.59</v>
      </c>
      <c r="E454" s="307">
        <v>0</v>
      </c>
      <c r="F454" s="307">
        <v>4150.59</v>
      </c>
    </row>
    <row r="455" spans="1:6" x14ac:dyDescent="0.35">
      <c r="A455" s="307" t="s">
        <v>343</v>
      </c>
      <c r="B455" s="307" t="s">
        <v>880</v>
      </c>
      <c r="C455" s="307">
        <v>0</v>
      </c>
      <c r="D455" s="307">
        <v>5114.2</v>
      </c>
      <c r="E455" s="307">
        <v>0</v>
      </c>
      <c r="F455" s="307">
        <v>5114.2</v>
      </c>
    </row>
    <row r="456" spans="1:6" x14ac:dyDescent="0.35">
      <c r="A456" s="307" t="s">
        <v>657</v>
      </c>
      <c r="B456" s="307" t="s">
        <v>658</v>
      </c>
      <c r="C456" s="307">
        <v>0</v>
      </c>
      <c r="D456" s="307">
        <v>2644.53</v>
      </c>
      <c r="E456" s="307">
        <v>0</v>
      </c>
      <c r="F456" s="307">
        <v>2644.53</v>
      </c>
    </row>
    <row r="457" spans="1:6" x14ac:dyDescent="0.35">
      <c r="A457" s="307" t="s">
        <v>345</v>
      </c>
      <c r="B457" s="307" t="s">
        <v>114</v>
      </c>
      <c r="C457" s="307">
        <v>0</v>
      </c>
      <c r="D457" s="307">
        <v>84766.36</v>
      </c>
      <c r="E457" s="307">
        <v>0</v>
      </c>
      <c r="F457" s="307">
        <v>84766.36</v>
      </c>
    </row>
    <row r="458" spans="1:6" x14ac:dyDescent="0.35">
      <c r="A458" s="307" t="s">
        <v>473</v>
      </c>
      <c r="B458" s="307" t="s">
        <v>474</v>
      </c>
      <c r="C458" s="307">
        <v>0</v>
      </c>
      <c r="D458" s="307">
        <v>20290</v>
      </c>
      <c r="E458" s="307">
        <v>0</v>
      </c>
      <c r="F458" s="307">
        <v>20290</v>
      </c>
    </row>
    <row r="459" spans="1:6" x14ac:dyDescent="0.35">
      <c r="A459" s="307" t="s">
        <v>346</v>
      </c>
      <c r="B459" s="307" t="s">
        <v>115</v>
      </c>
      <c r="C459" s="307">
        <v>0</v>
      </c>
      <c r="D459" s="307">
        <v>46417.15</v>
      </c>
      <c r="E459" s="307">
        <v>0</v>
      </c>
      <c r="F459" s="307">
        <v>46417.15</v>
      </c>
    </row>
    <row r="460" spans="1:6" x14ac:dyDescent="0.35">
      <c r="A460" s="307" t="s">
        <v>347</v>
      </c>
      <c r="B460" s="307" t="s">
        <v>116</v>
      </c>
      <c r="C460" s="307">
        <v>0</v>
      </c>
      <c r="D460" s="307">
        <v>18059.21</v>
      </c>
      <c r="E460" s="307">
        <v>0</v>
      </c>
      <c r="F460" s="307">
        <v>18059.21</v>
      </c>
    </row>
    <row r="461" spans="1:6" x14ac:dyDescent="0.35">
      <c r="A461" s="307" t="s">
        <v>348</v>
      </c>
      <c r="B461" s="307" t="s">
        <v>349</v>
      </c>
      <c r="C461" s="307">
        <v>0</v>
      </c>
      <c r="D461" s="307">
        <v>217299</v>
      </c>
      <c r="E461" s="307">
        <v>1470</v>
      </c>
      <c r="F461" s="307">
        <v>215829</v>
      </c>
    </row>
    <row r="462" spans="1:6" x14ac:dyDescent="0.35">
      <c r="A462" s="307" t="s">
        <v>350</v>
      </c>
      <c r="B462" s="307" t="s">
        <v>117</v>
      </c>
      <c r="C462" s="307">
        <v>0</v>
      </c>
      <c r="D462" s="307">
        <v>217299</v>
      </c>
      <c r="E462" s="307">
        <v>1470</v>
      </c>
      <c r="F462" s="307">
        <v>215829</v>
      </c>
    </row>
    <row r="463" spans="1:6" x14ac:dyDescent="0.35">
      <c r="A463" s="307" t="s">
        <v>881</v>
      </c>
      <c r="B463" s="307" t="s">
        <v>882</v>
      </c>
      <c r="C463" s="307">
        <v>0</v>
      </c>
      <c r="D463" s="307">
        <v>114266.14</v>
      </c>
      <c r="E463" s="307">
        <v>0</v>
      </c>
      <c r="F463" s="307">
        <v>114266.14</v>
      </c>
    </row>
    <row r="464" spans="1:6" x14ac:dyDescent="0.35">
      <c r="A464" s="307" t="s">
        <v>883</v>
      </c>
      <c r="B464" s="307" t="s">
        <v>884</v>
      </c>
      <c r="C464" s="307">
        <v>0</v>
      </c>
      <c r="D464" s="307">
        <v>114266.14</v>
      </c>
      <c r="E464" s="307">
        <v>0</v>
      </c>
      <c r="F464" s="307">
        <v>114266.14</v>
      </c>
    </row>
    <row r="465" spans="1:6" x14ac:dyDescent="0.35">
      <c r="A465" s="307" t="s">
        <v>351</v>
      </c>
      <c r="B465" s="307" t="s">
        <v>352</v>
      </c>
      <c r="C465" s="307">
        <v>0</v>
      </c>
      <c r="D465" s="307">
        <v>91149.46</v>
      </c>
      <c r="E465" s="307">
        <v>0</v>
      </c>
      <c r="F465" s="307">
        <v>91149.46</v>
      </c>
    </row>
    <row r="466" spans="1:6" x14ac:dyDescent="0.35">
      <c r="A466" s="307" t="s">
        <v>353</v>
      </c>
      <c r="B466" s="307" t="s">
        <v>118</v>
      </c>
      <c r="C466" s="307">
        <v>0</v>
      </c>
      <c r="D466" s="307">
        <v>28720</v>
      </c>
      <c r="E466" s="307">
        <v>0</v>
      </c>
      <c r="F466" s="307">
        <v>28720</v>
      </c>
    </row>
    <row r="467" spans="1:6" x14ac:dyDescent="0.35">
      <c r="A467" s="307" t="s">
        <v>885</v>
      </c>
      <c r="B467" s="307" t="s">
        <v>886</v>
      </c>
      <c r="C467" s="307">
        <v>0</v>
      </c>
      <c r="D467" s="307">
        <v>7070</v>
      </c>
      <c r="E467" s="307">
        <v>0</v>
      </c>
      <c r="F467" s="307">
        <v>7070</v>
      </c>
    </row>
    <row r="468" spans="1:6" x14ac:dyDescent="0.35">
      <c r="A468" s="307" t="s">
        <v>661</v>
      </c>
      <c r="B468" s="307" t="s">
        <v>1552</v>
      </c>
      <c r="C468" s="307">
        <v>0</v>
      </c>
      <c r="D468" s="307">
        <v>2100</v>
      </c>
      <c r="E468" s="307">
        <v>0</v>
      </c>
      <c r="F468" s="307">
        <v>2100</v>
      </c>
    </row>
    <row r="469" spans="1:6" x14ac:dyDescent="0.35">
      <c r="A469" s="307" t="s">
        <v>663</v>
      </c>
      <c r="B469" s="307" t="s">
        <v>1553</v>
      </c>
      <c r="C469" s="307">
        <v>0</v>
      </c>
      <c r="D469" s="307">
        <v>16260</v>
      </c>
      <c r="E469" s="307">
        <v>0</v>
      </c>
      <c r="F469" s="307">
        <v>16260</v>
      </c>
    </row>
    <row r="470" spans="1:6" x14ac:dyDescent="0.35">
      <c r="A470" s="307" t="s">
        <v>457</v>
      </c>
      <c r="B470" s="307" t="s">
        <v>887</v>
      </c>
      <c r="C470" s="307">
        <v>0</v>
      </c>
      <c r="D470" s="307">
        <v>3290</v>
      </c>
      <c r="E470" s="307">
        <v>0</v>
      </c>
      <c r="F470" s="307">
        <v>3290</v>
      </c>
    </row>
    <row r="471" spans="1:6" x14ac:dyDescent="0.35">
      <c r="A471" s="307" t="s">
        <v>475</v>
      </c>
      <c r="B471" s="307" t="s">
        <v>476</v>
      </c>
      <c r="C471" s="307">
        <v>0</v>
      </c>
      <c r="D471" s="307">
        <v>7000</v>
      </c>
      <c r="E471" s="307">
        <v>0</v>
      </c>
      <c r="F471" s="307">
        <v>7000</v>
      </c>
    </row>
    <row r="472" spans="1:6" x14ac:dyDescent="0.35">
      <c r="A472" s="307" t="s">
        <v>667</v>
      </c>
      <c r="B472" s="307" t="s">
        <v>1554</v>
      </c>
      <c r="C472" s="307">
        <v>0</v>
      </c>
      <c r="D472" s="307">
        <v>7000</v>
      </c>
      <c r="E472" s="307">
        <v>0</v>
      </c>
      <c r="F472" s="307">
        <v>7000</v>
      </c>
    </row>
    <row r="473" spans="1:6" x14ac:dyDescent="0.35">
      <c r="A473" s="307" t="s">
        <v>356</v>
      </c>
      <c r="B473" s="307" t="s">
        <v>119</v>
      </c>
      <c r="C473" s="307">
        <v>0</v>
      </c>
      <c r="D473" s="307">
        <v>33694</v>
      </c>
      <c r="E473" s="307">
        <v>0</v>
      </c>
      <c r="F473" s="307">
        <v>33694</v>
      </c>
    </row>
    <row r="474" spans="1:6" x14ac:dyDescent="0.35">
      <c r="A474" s="307" t="s">
        <v>357</v>
      </c>
      <c r="B474" s="307" t="s">
        <v>888</v>
      </c>
      <c r="C474" s="307">
        <v>0</v>
      </c>
      <c r="D474" s="307">
        <v>24054</v>
      </c>
      <c r="E474" s="307">
        <v>0</v>
      </c>
      <c r="F474" s="307">
        <v>24054</v>
      </c>
    </row>
    <row r="475" spans="1:6" x14ac:dyDescent="0.35">
      <c r="A475" s="307" t="s">
        <v>451</v>
      </c>
      <c r="B475" s="307" t="s">
        <v>452</v>
      </c>
      <c r="C475" s="307">
        <v>0</v>
      </c>
      <c r="D475" s="307">
        <v>5050</v>
      </c>
      <c r="E475" s="307">
        <v>0</v>
      </c>
      <c r="F475" s="307">
        <v>5050</v>
      </c>
    </row>
    <row r="476" spans="1:6" x14ac:dyDescent="0.35">
      <c r="A476" s="307" t="s">
        <v>359</v>
      </c>
      <c r="B476" s="307" t="s">
        <v>120</v>
      </c>
      <c r="C476" s="307">
        <v>0</v>
      </c>
      <c r="D476" s="307">
        <v>4590</v>
      </c>
      <c r="E476" s="307">
        <v>0</v>
      </c>
      <c r="F476" s="307">
        <v>4590</v>
      </c>
    </row>
    <row r="477" spans="1:6" x14ac:dyDescent="0.35">
      <c r="A477" s="307" t="s">
        <v>718</v>
      </c>
      <c r="B477" s="307" t="s">
        <v>719</v>
      </c>
      <c r="C477" s="307">
        <v>0</v>
      </c>
      <c r="D477" s="307">
        <v>5885.46</v>
      </c>
      <c r="E477" s="307">
        <v>0</v>
      </c>
      <c r="F477" s="307">
        <v>5885.46</v>
      </c>
    </row>
    <row r="478" spans="1:6" x14ac:dyDescent="0.35">
      <c r="A478" s="307" t="s">
        <v>889</v>
      </c>
      <c r="B478" s="307" t="s">
        <v>890</v>
      </c>
      <c r="C478" s="307">
        <v>0</v>
      </c>
      <c r="D478" s="307">
        <v>4806.8999999999996</v>
      </c>
      <c r="E478" s="307">
        <v>0</v>
      </c>
      <c r="F478" s="307">
        <v>4806.8999999999996</v>
      </c>
    </row>
    <row r="479" spans="1:6" x14ac:dyDescent="0.35">
      <c r="A479" s="307" t="s">
        <v>720</v>
      </c>
      <c r="B479" s="307" t="s">
        <v>721</v>
      </c>
      <c r="C479" s="307">
        <v>0</v>
      </c>
      <c r="D479" s="307">
        <v>1078.56</v>
      </c>
      <c r="E479" s="307">
        <v>0</v>
      </c>
      <c r="F479" s="307">
        <v>1078.56</v>
      </c>
    </row>
    <row r="480" spans="1:6" x14ac:dyDescent="0.35">
      <c r="A480" s="307" t="s">
        <v>413</v>
      </c>
      <c r="B480" s="307" t="s">
        <v>414</v>
      </c>
      <c r="C480" s="307">
        <v>0</v>
      </c>
      <c r="D480" s="307">
        <v>15850</v>
      </c>
      <c r="E480" s="307">
        <v>0</v>
      </c>
      <c r="F480" s="307">
        <v>15850</v>
      </c>
    </row>
    <row r="481" spans="1:6" x14ac:dyDescent="0.35">
      <c r="A481" s="307" t="s">
        <v>776</v>
      </c>
      <c r="B481" s="307" t="s">
        <v>777</v>
      </c>
      <c r="C481" s="307">
        <v>0</v>
      </c>
      <c r="D481" s="307">
        <v>15850</v>
      </c>
      <c r="E481" s="307">
        <v>0</v>
      </c>
      <c r="F481" s="307">
        <v>15850</v>
      </c>
    </row>
    <row r="482" spans="1:6" x14ac:dyDescent="0.35">
      <c r="A482" s="307" t="s">
        <v>360</v>
      </c>
      <c r="B482" s="307" t="s">
        <v>121</v>
      </c>
      <c r="C482" s="307">
        <v>0</v>
      </c>
      <c r="D482" s="307">
        <v>865180.76</v>
      </c>
      <c r="E482" s="307">
        <v>505.48</v>
      </c>
      <c r="F482" s="307">
        <v>864675.28</v>
      </c>
    </row>
    <row r="483" spans="1:6" x14ac:dyDescent="0.35">
      <c r="A483" s="307" t="s">
        <v>415</v>
      </c>
      <c r="B483" s="307" t="s">
        <v>416</v>
      </c>
      <c r="C483" s="307">
        <v>0</v>
      </c>
      <c r="D483" s="307">
        <v>14041.2</v>
      </c>
      <c r="E483" s="307">
        <v>0</v>
      </c>
      <c r="F483" s="307">
        <v>14041.2</v>
      </c>
    </row>
    <row r="484" spans="1:6" x14ac:dyDescent="0.35">
      <c r="A484" s="307" t="s">
        <v>417</v>
      </c>
      <c r="B484" s="307" t="s">
        <v>418</v>
      </c>
      <c r="C484" s="307">
        <v>0</v>
      </c>
      <c r="D484" s="307">
        <v>14041.2</v>
      </c>
      <c r="E484" s="307">
        <v>0</v>
      </c>
      <c r="F484" s="307">
        <v>14041.2</v>
      </c>
    </row>
    <row r="485" spans="1:6" x14ac:dyDescent="0.35">
      <c r="A485" s="307" t="s">
        <v>361</v>
      </c>
      <c r="B485" s="307" t="s">
        <v>122</v>
      </c>
      <c r="C485" s="307">
        <v>0</v>
      </c>
      <c r="D485" s="307">
        <v>755275.88</v>
      </c>
      <c r="E485" s="307">
        <v>505.48</v>
      </c>
      <c r="F485" s="307">
        <v>754770.4</v>
      </c>
    </row>
    <row r="486" spans="1:6" x14ac:dyDescent="0.35">
      <c r="A486" s="307" t="s">
        <v>891</v>
      </c>
      <c r="B486" s="307" t="s">
        <v>892</v>
      </c>
      <c r="C486" s="307">
        <v>0</v>
      </c>
      <c r="D486" s="307">
        <v>14250</v>
      </c>
      <c r="E486" s="307">
        <v>0</v>
      </c>
      <c r="F486" s="307">
        <v>14250</v>
      </c>
    </row>
    <row r="487" spans="1:6" x14ac:dyDescent="0.35">
      <c r="A487" s="307" t="s">
        <v>362</v>
      </c>
      <c r="B487" s="307" t="s">
        <v>123</v>
      </c>
      <c r="C487" s="307">
        <v>0</v>
      </c>
      <c r="D487" s="307">
        <v>6704.13</v>
      </c>
      <c r="E487" s="307">
        <v>0</v>
      </c>
      <c r="F487" s="307">
        <v>6704.13</v>
      </c>
    </row>
    <row r="488" spans="1:6" x14ac:dyDescent="0.35">
      <c r="A488" s="307" t="s">
        <v>669</v>
      </c>
      <c r="B488" s="307" t="s">
        <v>670</v>
      </c>
      <c r="C488" s="307">
        <v>0</v>
      </c>
      <c r="D488" s="307">
        <v>17330</v>
      </c>
      <c r="E488" s="307">
        <v>0</v>
      </c>
      <c r="F488" s="307">
        <v>17330</v>
      </c>
    </row>
    <row r="489" spans="1:6" x14ac:dyDescent="0.35">
      <c r="A489" s="307" t="s">
        <v>671</v>
      </c>
      <c r="B489" s="307" t="s">
        <v>672</v>
      </c>
      <c r="C489" s="307">
        <v>0</v>
      </c>
      <c r="D489" s="307">
        <v>8220</v>
      </c>
      <c r="E489" s="307">
        <v>0</v>
      </c>
      <c r="F489" s="307">
        <v>8220</v>
      </c>
    </row>
    <row r="490" spans="1:6" x14ac:dyDescent="0.35">
      <c r="A490" s="307" t="s">
        <v>363</v>
      </c>
      <c r="B490" s="307" t="s">
        <v>124</v>
      </c>
      <c r="C490" s="307">
        <v>0</v>
      </c>
      <c r="D490" s="307">
        <v>647054</v>
      </c>
      <c r="E490" s="307">
        <v>440</v>
      </c>
      <c r="F490" s="307">
        <v>646614</v>
      </c>
    </row>
    <row r="491" spans="1:6" x14ac:dyDescent="0.35">
      <c r="A491" s="307" t="s">
        <v>1228</v>
      </c>
      <c r="B491" s="307" t="s">
        <v>1229</v>
      </c>
      <c r="C491" s="307">
        <v>0</v>
      </c>
      <c r="D491" s="307">
        <v>1578.75</v>
      </c>
      <c r="E491" s="307">
        <v>0</v>
      </c>
      <c r="F491" s="307">
        <v>1578.75</v>
      </c>
    </row>
    <row r="492" spans="1:6" x14ac:dyDescent="0.35">
      <c r="A492" s="307" t="s">
        <v>673</v>
      </c>
      <c r="B492" s="307" t="s">
        <v>674</v>
      </c>
      <c r="C492" s="307">
        <v>0</v>
      </c>
      <c r="D492" s="307">
        <v>2400</v>
      </c>
      <c r="E492" s="307">
        <v>0</v>
      </c>
      <c r="F492" s="307">
        <v>2400</v>
      </c>
    </row>
    <row r="493" spans="1:6" x14ac:dyDescent="0.35">
      <c r="A493" s="307" t="s">
        <v>675</v>
      </c>
      <c r="B493" s="307" t="s">
        <v>676</v>
      </c>
      <c r="C493" s="307">
        <v>0</v>
      </c>
      <c r="D493" s="307">
        <v>57739</v>
      </c>
      <c r="E493" s="307">
        <v>65.48</v>
      </c>
      <c r="F493" s="307">
        <v>57673.52</v>
      </c>
    </row>
    <row r="494" spans="1:6" x14ac:dyDescent="0.35">
      <c r="A494" s="307" t="s">
        <v>364</v>
      </c>
      <c r="B494" s="307" t="s">
        <v>125</v>
      </c>
      <c r="C494" s="307">
        <v>0</v>
      </c>
      <c r="D494" s="307">
        <v>16173.46</v>
      </c>
      <c r="E494" s="307">
        <v>0</v>
      </c>
      <c r="F494" s="307">
        <v>16173.46</v>
      </c>
    </row>
    <row r="495" spans="1:6" x14ac:dyDescent="0.35">
      <c r="A495" s="307" t="s">
        <v>481</v>
      </c>
      <c r="B495" s="307" t="s">
        <v>482</v>
      </c>
      <c r="C495" s="307">
        <v>0</v>
      </c>
      <c r="D495" s="307">
        <v>153.5</v>
      </c>
      <c r="E495" s="307">
        <v>0</v>
      </c>
      <c r="F495" s="307">
        <v>153.5</v>
      </c>
    </row>
    <row r="496" spans="1:6" x14ac:dyDescent="0.35">
      <c r="A496" s="307" t="s">
        <v>419</v>
      </c>
      <c r="B496" s="307" t="s">
        <v>420</v>
      </c>
      <c r="C496" s="307">
        <v>0</v>
      </c>
      <c r="D496" s="307">
        <v>9906.82</v>
      </c>
      <c r="E496" s="307">
        <v>0</v>
      </c>
      <c r="F496" s="307">
        <v>9906.82</v>
      </c>
    </row>
    <row r="497" spans="1:6" x14ac:dyDescent="0.35">
      <c r="A497" s="307" t="s">
        <v>365</v>
      </c>
      <c r="B497" s="307" t="s">
        <v>126</v>
      </c>
      <c r="C497" s="307">
        <v>0</v>
      </c>
      <c r="D497" s="307">
        <v>6113.14</v>
      </c>
      <c r="E497" s="307">
        <v>0</v>
      </c>
      <c r="F497" s="307">
        <v>6113.14</v>
      </c>
    </row>
    <row r="498" spans="1:6" x14ac:dyDescent="0.35">
      <c r="A498" s="307" t="s">
        <v>366</v>
      </c>
      <c r="B498" s="307" t="s">
        <v>127</v>
      </c>
      <c r="C498" s="307">
        <v>0</v>
      </c>
      <c r="D498" s="307">
        <v>25358.240000000002</v>
      </c>
      <c r="E498" s="307">
        <v>0</v>
      </c>
      <c r="F498" s="307">
        <v>25358.240000000002</v>
      </c>
    </row>
    <row r="499" spans="1:6" x14ac:dyDescent="0.35">
      <c r="A499" s="307" t="s">
        <v>677</v>
      </c>
      <c r="B499" s="307" t="s">
        <v>678</v>
      </c>
      <c r="C499" s="307">
        <v>0</v>
      </c>
      <c r="D499" s="307">
        <v>17811.3</v>
      </c>
      <c r="E499" s="307">
        <v>0</v>
      </c>
      <c r="F499" s="307">
        <v>17811.3</v>
      </c>
    </row>
    <row r="500" spans="1:6" x14ac:dyDescent="0.35">
      <c r="A500" s="307" t="s">
        <v>483</v>
      </c>
      <c r="B500" s="307" t="s">
        <v>484</v>
      </c>
      <c r="C500" s="307">
        <v>0</v>
      </c>
      <c r="D500" s="307">
        <v>5313.42</v>
      </c>
      <c r="E500" s="307">
        <v>0</v>
      </c>
      <c r="F500" s="307">
        <v>5313.42</v>
      </c>
    </row>
    <row r="501" spans="1:6" x14ac:dyDescent="0.35">
      <c r="A501" s="307" t="s">
        <v>369</v>
      </c>
      <c r="B501" s="307" t="s">
        <v>370</v>
      </c>
      <c r="C501" s="307">
        <v>0</v>
      </c>
      <c r="D501" s="307">
        <v>960</v>
      </c>
      <c r="E501" s="307">
        <v>0</v>
      </c>
      <c r="F501" s="307">
        <v>960</v>
      </c>
    </row>
    <row r="502" spans="1:6" x14ac:dyDescent="0.35">
      <c r="A502" s="307" t="s">
        <v>893</v>
      </c>
      <c r="B502" s="307" t="s">
        <v>894</v>
      </c>
      <c r="C502" s="307">
        <v>0</v>
      </c>
      <c r="D502" s="307">
        <v>200</v>
      </c>
      <c r="E502" s="307">
        <v>0</v>
      </c>
      <c r="F502" s="307">
        <v>200</v>
      </c>
    </row>
    <row r="503" spans="1:6" x14ac:dyDescent="0.35">
      <c r="A503" s="307" t="s">
        <v>682</v>
      </c>
      <c r="B503" s="307" t="s">
        <v>683</v>
      </c>
      <c r="C503" s="307">
        <v>0</v>
      </c>
      <c r="D503" s="307">
        <v>1073.52</v>
      </c>
      <c r="E503" s="307">
        <v>0</v>
      </c>
      <c r="F503" s="307">
        <v>1073.52</v>
      </c>
    </row>
    <row r="504" spans="1:6" x14ac:dyDescent="0.35">
      <c r="A504" s="307" t="s">
        <v>459</v>
      </c>
      <c r="B504" s="307" t="s">
        <v>460</v>
      </c>
      <c r="C504" s="307">
        <v>0</v>
      </c>
      <c r="D504" s="307">
        <v>41811.870000000003</v>
      </c>
      <c r="E504" s="307">
        <v>0</v>
      </c>
      <c r="F504" s="307">
        <v>41811.870000000003</v>
      </c>
    </row>
    <row r="505" spans="1:6" x14ac:dyDescent="0.35">
      <c r="A505" s="307" t="s">
        <v>461</v>
      </c>
      <c r="B505" s="307" t="s">
        <v>462</v>
      </c>
      <c r="C505" s="307">
        <v>0</v>
      </c>
      <c r="D505" s="307">
        <v>41811.870000000003</v>
      </c>
      <c r="E505" s="307">
        <v>0</v>
      </c>
      <c r="F505" s="307">
        <v>41811.870000000003</v>
      </c>
    </row>
    <row r="506" spans="1:6" x14ac:dyDescent="0.35">
      <c r="A506" s="307" t="s">
        <v>371</v>
      </c>
      <c r="B506" s="307" t="s">
        <v>128</v>
      </c>
      <c r="C506" s="307">
        <v>0</v>
      </c>
      <c r="D506" s="307">
        <v>1299.1199999999999</v>
      </c>
      <c r="E506" s="307">
        <v>0</v>
      </c>
      <c r="F506" s="307">
        <v>1299.1199999999999</v>
      </c>
    </row>
    <row r="507" spans="1:6" x14ac:dyDescent="0.35">
      <c r="A507" s="307" t="s">
        <v>372</v>
      </c>
      <c r="B507" s="307" t="s">
        <v>129</v>
      </c>
      <c r="C507" s="307">
        <v>0</v>
      </c>
      <c r="D507" s="307">
        <v>810</v>
      </c>
      <c r="E507" s="307">
        <v>0</v>
      </c>
      <c r="F507" s="307">
        <v>810</v>
      </c>
    </row>
    <row r="508" spans="1:6" x14ac:dyDescent="0.35">
      <c r="A508" s="307" t="s">
        <v>895</v>
      </c>
      <c r="B508" s="307" t="s">
        <v>896</v>
      </c>
      <c r="C508" s="307">
        <v>0</v>
      </c>
      <c r="D508" s="307">
        <v>489.12</v>
      </c>
      <c r="E508" s="307">
        <v>0</v>
      </c>
      <c r="F508" s="307">
        <v>489.12</v>
      </c>
    </row>
    <row r="509" spans="1:6" x14ac:dyDescent="0.35">
      <c r="A509" s="307" t="s">
        <v>688</v>
      </c>
      <c r="B509" s="307" t="s">
        <v>689</v>
      </c>
      <c r="C509" s="307">
        <v>0</v>
      </c>
      <c r="D509" s="307">
        <v>1383</v>
      </c>
      <c r="E509" s="307">
        <v>0</v>
      </c>
      <c r="F509" s="307">
        <v>1383</v>
      </c>
    </row>
    <row r="510" spans="1:6" x14ac:dyDescent="0.35">
      <c r="A510" s="307" t="s">
        <v>690</v>
      </c>
      <c r="B510" s="307" t="s">
        <v>691</v>
      </c>
      <c r="C510" s="307">
        <v>0</v>
      </c>
      <c r="D510" s="307">
        <v>1383</v>
      </c>
      <c r="E510" s="307">
        <v>0</v>
      </c>
      <c r="F510" s="307">
        <v>1383</v>
      </c>
    </row>
    <row r="511" spans="1:6" x14ac:dyDescent="0.35">
      <c r="A511" s="307" t="s">
        <v>373</v>
      </c>
      <c r="B511" s="307" t="s">
        <v>130</v>
      </c>
      <c r="C511" s="307">
        <v>0</v>
      </c>
      <c r="D511" s="307">
        <v>9837.99</v>
      </c>
      <c r="E511" s="307">
        <v>0</v>
      </c>
      <c r="F511" s="307">
        <v>9837.99</v>
      </c>
    </row>
    <row r="512" spans="1:6" x14ac:dyDescent="0.35">
      <c r="A512" s="307" t="s">
        <v>897</v>
      </c>
      <c r="B512" s="307" t="s">
        <v>898</v>
      </c>
      <c r="C512" s="307">
        <v>0</v>
      </c>
      <c r="D512" s="307">
        <v>9837.99</v>
      </c>
      <c r="E512" s="307">
        <v>0</v>
      </c>
      <c r="F512" s="307">
        <v>9837.99</v>
      </c>
    </row>
    <row r="513" spans="1:6" x14ac:dyDescent="0.35">
      <c r="A513" s="307" t="s">
        <v>425</v>
      </c>
      <c r="B513" s="307" t="s">
        <v>426</v>
      </c>
      <c r="C513" s="307">
        <v>0</v>
      </c>
      <c r="D513" s="307">
        <v>19275</v>
      </c>
      <c r="E513" s="307">
        <v>0</v>
      </c>
      <c r="F513" s="307">
        <v>19275</v>
      </c>
    </row>
    <row r="514" spans="1:6" x14ac:dyDescent="0.35">
      <c r="A514" s="307" t="s">
        <v>899</v>
      </c>
      <c r="B514" s="307" t="s">
        <v>900</v>
      </c>
      <c r="C514" s="307">
        <v>0</v>
      </c>
      <c r="D514" s="307">
        <v>16165.04</v>
      </c>
      <c r="E514" s="307">
        <v>0</v>
      </c>
      <c r="F514" s="307">
        <v>16165.04</v>
      </c>
    </row>
    <row r="515" spans="1:6" x14ac:dyDescent="0.35">
      <c r="A515" s="307" t="s">
        <v>901</v>
      </c>
      <c r="B515" s="307" t="s">
        <v>902</v>
      </c>
      <c r="C515" s="307">
        <v>0</v>
      </c>
      <c r="D515" s="307">
        <v>16165.04</v>
      </c>
      <c r="E515" s="307">
        <v>0</v>
      </c>
      <c r="F515" s="307">
        <v>16165.04</v>
      </c>
    </row>
    <row r="516" spans="1:6" x14ac:dyDescent="0.35">
      <c r="A516" s="307" t="s">
        <v>903</v>
      </c>
      <c r="B516" s="307" t="s">
        <v>904</v>
      </c>
      <c r="C516" s="307">
        <v>0</v>
      </c>
      <c r="D516" s="307">
        <v>2452.59</v>
      </c>
      <c r="E516" s="307">
        <v>0</v>
      </c>
      <c r="F516" s="307">
        <v>2452.59</v>
      </c>
    </row>
    <row r="517" spans="1:6" x14ac:dyDescent="0.35">
      <c r="A517" s="307" t="s">
        <v>905</v>
      </c>
      <c r="B517" s="307" t="s">
        <v>906</v>
      </c>
      <c r="C517" s="307">
        <v>0</v>
      </c>
      <c r="D517" s="307">
        <v>2452.59</v>
      </c>
      <c r="E517" s="307">
        <v>0</v>
      </c>
      <c r="F517" s="307">
        <v>2452.59</v>
      </c>
    </row>
    <row r="518" spans="1:6" x14ac:dyDescent="0.35">
      <c r="A518" s="307" t="s">
        <v>485</v>
      </c>
      <c r="B518" s="307" t="s">
        <v>486</v>
      </c>
      <c r="C518" s="307">
        <v>0</v>
      </c>
      <c r="D518" s="307">
        <v>657.37</v>
      </c>
      <c r="E518" s="307">
        <v>0</v>
      </c>
      <c r="F518" s="307">
        <v>657.37</v>
      </c>
    </row>
    <row r="519" spans="1:6" x14ac:dyDescent="0.35">
      <c r="A519" s="307" t="s">
        <v>907</v>
      </c>
      <c r="B519" s="307" t="s">
        <v>908</v>
      </c>
      <c r="C519" s="307">
        <v>0</v>
      </c>
      <c r="D519" s="307">
        <v>608.07000000000005</v>
      </c>
      <c r="E519" s="307">
        <v>0</v>
      </c>
      <c r="F519" s="307">
        <v>608.07000000000005</v>
      </c>
    </row>
    <row r="520" spans="1:6" x14ac:dyDescent="0.35">
      <c r="A520" s="307" t="s">
        <v>692</v>
      </c>
      <c r="B520" s="307" t="s">
        <v>693</v>
      </c>
      <c r="C520" s="307">
        <v>0</v>
      </c>
      <c r="D520" s="307">
        <v>49.3</v>
      </c>
      <c r="E520" s="307">
        <v>0</v>
      </c>
      <c r="F520" s="307">
        <v>49.3</v>
      </c>
    </row>
    <row r="521" spans="1:6" x14ac:dyDescent="0.35">
      <c r="A521" s="307" t="s">
        <v>375</v>
      </c>
      <c r="B521" s="307" t="s">
        <v>132</v>
      </c>
      <c r="C521" s="307">
        <v>0</v>
      </c>
      <c r="D521" s="307">
        <v>4470.6000000000004</v>
      </c>
      <c r="E521" s="307">
        <v>0</v>
      </c>
      <c r="F521" s="307">
        <v>4470.6000000000004</v>
      </c>
    </row>
    <row r="522" spans="1:6" x14ac:dyDescent="0.35">
      <c r="A522" s="307" t="s">
        <v>376</v>
      </c>
      <c r="B522" s="307" t="s">
        <v>133</v>
      </c>
      <c r="C522" s="307">
        <v>0</v>
      </c>
      <c r="D522" s="307">
        <v>4470.6000000000004</v>
      </c>
      <c r="E522" s="307">
        <v>0</v>
      </c>
      <c r="F522" s="307">
        <v>4470.6000000000004</v>
      </c>
    </row>
    <row r="523" spans="1:6" x14ac:dyDescent="0.35">
      <c r="A523" s="307" t="s">
        <v>377</v>
      </c>
      <c r="B523" s="307" t="s">
        <v>378</v>
      </c>
      <c r="C523" s="307">
        <v>0</v>
      </c>
      <c r="D523" s="307">
        <v>4470.6000000000004</v>
      </c>
      <c r="E523" s="307">
        <v>0</v>
      </c>
      <c r="F523" s="307">
        <v>4470.6000000000004</v>
      </c>
    </row>
    <row r="524" spans="1:6" x14ac:dyDescent="0.35">
      <c r="A524" s="307" t="s">
        <v>379</v>
      </c>
      <c r="B524" s="307" t="s">
        <v>135</v>
      </c>
      <c r="C524" s="307">
        <v>0</v>
      </c>
      <c r="D524" s="307">
        <v>37958.65</v>
      </c>
      <c r="E524" s="307">
        <v>47.71</v>
      </c>
      <c r="F524" s="307">
        <v>37910.94</v>
      </c>
    </row>
    <row r="525" spans="1:6" x14ac:dyDescent="0.35">
      <c r="A525" s="307" t="s">
        <v>1166</v>
      </c>
      <c r="B525" s="307" t="s">
        <v>1167</v>
      </c>
      <c r="C525" s="307">
        <v>0</v>
      </c>
      <c r="D525" s="307">
        <v>451.8</v>
      </c>
      <c r="E525" s="307">
        <v>0</v>
      </c>
      <c r="F525" s="307">
        <v>451.8</v>
      </c>
    </row>
    <row r="526" spans="1:6" x14ac:dyDescent="0.35">
      <c r="A526" s="307" t="s">
        <v>1168</v>
      </c>
      <c r="B526" s="307" t="s">
        <v>1169</v>
      </c>
      <c r="C526" s="307">
        <v>0</v>
      </c>
      <c r="D526" s="307">
        <v>451.8</v>
      </c>
      <c r="E526" s="307">
        <v>0</v>
      </c>
      <c r="F526" s="307">
        <v>451.8</v>
      </c>
    </row>
    <row r="527" spans="1:6" x14ac:dyDescent="0.35">
      <c r="A527" s="307" t="s">
        <v>380</v>
      </c>
      <c r="B527" s="307" t="s">
        <v>136</v>
      </c>
      <c r="C527" s="307">
        <v>0</v>
      </c>
      <c r="D527" s="307">
        <v>37506.85</v>
      </c>
      <c r="E527" s="307">
        <v>47.71</v>
      </c>
      <c r="F527" s="307">
        <v>37459.14</v>
      </c>
    </row>
    <row r="528" spans="1:6" x14ac:dyDescent="0.35">
      <c r="A528" s="307" t="s">
        <v>381</v>
      </c>
      <c r="B528" s="307" t="s">
        <v>382</v>
      </c>
      <c r="C528" s="307">
        <v>0</v>
      </c>
      <c r="D528" s="307">
        <v>1738.94</v>
      </c>
      <c r="E528" s="307">
        <v>0</v>
      </c>
      <c r="F528" s="307">
        <v>1738.94</v>
      </c>
    </row>
    <row r="529" spans="1:6" x14ac:dyDescent="0.35">
      <c r="A529" s="307" t="s">
        <v>383</v>
      </c>
      <c r="B529" s="307" t="s">
        <v>384</v>
      </c>
      <c r="C529" s="307">
        <v>0</v>
      </c>
      <c r="D529" s="307">
        <v>25707.84</v>
      </c>
      <c r="E529" s="307">
        <v>30.25</v>
      </c>
      <c r="F529" s="307">
        <v>25677.59</v>
      </c>
    </row>
    <row r="530" spans="1:6" x14ac:dyDescent="0.35">
      <c r="A530" s="307" t="s">
        <v>385</v>
      </c>
      <c r="B530" s="307" t="s">
        <v>386</v>
      </c>
      <c r="C530" s="307">
        <v>0</v>
      </c>
      <c r="D530" s="307">
        <v>1473.12</v>
      </c>
      <c r="E530" s="307">
        <v>17.46</v>
      </c>
      <c r="F530" s="307">
        <v>1455.66</v>
      </c>
    </row>
    <row r="531" spans="1:6" x14ac:dyDescent="0.35">
      <c r="A531" s="307" t="s">
        <v>387</v>
      </c>
      <c r="B531" s="307" t="s">
        <v>388</v>
      </c>
      <c r="C531" s="307">
        <v>0</v>
      </c>
      <c r="D531" s="307">
        <v>7857.71</v>
      </c>
      <c r="E531" s="307">
        <v>0</v>
      </c>
      <c r="F531" s="307">
        <v>7857.71</v>
      </c>
    </row>
    <row r="532" spans="1:6" x14ac:dyDescent="0.35">
      <c r="A532" s="307" t="s">
        <v>389</v>
      </c>
      <c r="B532" s="307" t="s">
        <v>390</v>
      </c>
      <c r="C532" s="307">
        <v>0</v>
      </c>
      <c r="D532" s="307">
        <v>729.24</v>
      </c>
      <c r="E532" s="307">
        <v>0</v>
      </c>
      <c r="F532" s="307">
        <v>729.24</v>
      </c>
    </row>
    <row r="533" spans="1:6" x14ac:dyDescent="0.35">
      <c r="A533" s="307" t="s">
        <v>395</v>
      </c>
      <c r="B533" s="307" t="s">
        <v>139</v>
      </c>
      <c r="C533" s="307">
        <v>0</v>
      </c>
      <c r="D533" s="307">
        <v>4235.1400000000003</v>
      </c>
      <c r="E533" s="307">
        <v>3615.54</v>
      </c>
      <c r="F533" s="307">
        <v>619.6</v>
      </c>
    </row>
    <row r="534" spans="1:6" x14ac:dyDescent="0.35">
      <c r="A534" s="307" t="s">
        <v>396</v>
      </c>
      <c r="B534" s="307" t="s">
        <v>140</v>
      </c>
      <c r="C534" s="307">
        <v>0</v>
      </c>
      <c r="D534" s="307">
        <v>4235.1400000000003</v>
      </c>
      <c r="E534" s="307">
        <v>3615.54</v>
      </c>
      <c r="F534" s="307">
        <v>619.6</v>
      </c>
    </row>
    <row r="535" spans="1:6" x14ac:dyDescent="0.35">
      <c r="A535" s="307" t="s">
        <v>397</v>
      </c>
      <c r="B535" s="307" t="s">
        <v>141</v>
      </c>
      <c r="C535" s="307">
        <v>0</v>
      </c>
      <c r="D535" s="307">
        <v>4235.1400000000003</v>
      </c>
      <c r="E535" s="307">
        <v>3615.54</v>
      </c>
      <c r="F535" s="307">
        <v>619.6</v>
      </c>
    </row>
    <row r="536" spans="1:6" x14ac:dyDescent="0.35">
      <c r="A536" s="307" t="s">
        <v>142</v>
      </c>
      <c r="B536" s="307" t="s">
        <v>143</v>
      </c>
      <c r="C536" s="307">
        <v>0</v>
      </c>
      <c r="D536" s="307">
        <v>0</v>
      </c>
      <c r="E536" s="307">
        <v>3001629.08</v>
      </c>
      <c r="F536" s="307">
        <v>3001629.08</v>
      </c>
    </row>
    <row r="537" spans="1:6" x14ac:dyDescent="0.35">
      <c r="A537" s="307" t="s">
        <v>398</v>
      </c>
      <c r="B537" s="307" t="s">
        <v>144</v>
      </c>
      <c r="C537" s="307">
        <v>0</v>
      </c>
      <c r="D537" s="307">
        <v>0</v>
      </c>
      <c r="E537" s="307">
        <v>3001629.08</v>
      </c>
      <c r="F537" s="307">
        <v>3001629.08</v>
      </c>
    </row>
    <row r="538" spans="1:6" x14ac:dyDescent="0.35">
      <c r="A538" s="307" t="s">
        <v>399</v>
      </c>
      <c r="B538" s="307" t="s">
        <v>145</v>
      </c>
      <c r="C538" s="307">
        <v>0</v>
      </c>
      <c r="D538" s="307">
        <v>0</v>
      </c>
      <c r="E538" s="307">
        <v>989170.32</v>
      </c>
      <c r="F538" s="307">
        <v>989170.32</v>
      </c>
    </row>
    <row r="539" spans="1:6" x14ac:dyDescent="0.35">
      <c r="A539" s="307" t="s">
        <v>400</v>
      </c>
      <c r="B539" s="307" t="s">
        <v>146</v>
      </c>
      <c r="C539" s="307">
        <v>0</v>
      </c>
      <c r="D539" s="307">
        <v>0</v>
      </c>
      <c r="E539" s="307">
        <v>989170.32</v>
      </c>
      <c r="F539" s="307">
        <v>989170.32</v>
      </c>
    </row>
    <row r="540" spans="1:6" x14ac:dyDescent="0.35">
      <c r="A540" s="307" t="s">
        <v>401</v>
      </c>
      <c r="B540" s="307" t="s">
        <v>147</v>
      </c>
      <c r="C540" s="307">
        <v>0</v>
      </c>
      <c r="D540" s="307">
        <v>0</v>
      </c>
      <c r="E540" s="307">
        <v>989170.32</v>
      </c>
      <c r="F540" s="307">
        <v>989170.32</v>
      </c>
    </row>
    <row r="541" spans="1:6" x14ac:dyDescent="0.35">
      <c r="A541" s="307" t="s">
        <v>402</v>
      </c>
      <c r="B541" s="307" t="s">
        <v>148</v>
      </c>
      <c r="C541" s="307">
        <v>0</v>
      </c>
      <c r="D541" s="307">
        <v>0</v>
      </c>
      <c r="E541" s="307">
        <v>989170.32</v>
      </c>
      <c r="F541" s="307">
        <v>989170.32</v>
      </c>
    </row>
    <row r="542" spans="1:6" x14ac:dyDescent="0.35">
      <c r="A542" s="307" t="s">
        <v>403</v>
      </c>
      <c r="B542" s="307" t="s">
        <v>149</v>
      </c>
      <c r="C542" s="307">
        <v>0</v>
      </c>
      <c r="D542" s="307">
        <v>0</v>
      </c>
      <c r="E542" s="307">
        <v>84973.74</v>
      </c>
      <c r="F542" s="307">
        <v>84973.74</v>
      </c>
    </row>
    <row r="543" spans="1:6" x14ac:dyDescent="0.35">
      <c r="A543" s="307" t="s">
        <v>694</v>
      </c>
      <c r="B543" s="307" t="s">
        <v>150</v>
      </c>
      <c r="C543" s="307">
        <v>0</v>
      </c>
      <c r="D543" s="307">
        <v>0</v>
      </c>
      <c r="E543" s="307">
        <v>84973.74</v>
      </c>
      <c r="F543" s="307">
        <v>84973.74</v>
      </c>
    </row>
    <row r="544" spans="1:6" x14ac:dyDescent="0.35">
      <c r="A544" s="307" t="s">
        <v>695</v>
      </c>
      <c r="B544" s="307" t="s">
        <v>151</v>
      </c>
      <c r="C544" s="307">
        <v>0</v>
      </c>
      <c r="D544" s="307">
        <v>0</v>
      </c>
      <c r="E544" s="307">
        <v>84973.74</v>
      </c>
      <c r="F544" s="307">
        <v>84973.74</v>
      </c>
    </row>
    <row r="545" spans="1:6" x14ac:dyDescent="0.35">
      <c r="A545" s="307" t="s">
        <v>696</v>
      </c>
      <c r="B545" s="307" t="s">
        <v>152</v>
      </c>
      <c r="C545" s="307">
        <v>0</v>
      </c>
      <c r="D545" s="307">
        <v>0</v>
      </c>
      <c r="E545" s="307">
        <v>84973.74</v>
      </c>
      <c r="F545" s="307">
        <v>84973.74</v>
      </c>
    </row>
    <row r="546" spans="1:6" x14ac:dyDescent="0.35">
      <c r="A546" s="307" t="s">
        <v>432</v>
      </c>
      <c r="B546" s="307" t="s">
        <v>433</v>
      </c>
      <c r="C546" s="307">
        <v>0</v>
      </c>
      <c r="D546" s="307">
        <v>0</v>
      </c>
      <c r="E546" s="307">
        <v>60.19</v>
      </c>
      <c r="F546" s="307">
        <v>60.19</v>
      </c>
    </row>
    <row r="547" spans="1:6" x14ac:dyDescent="0.35">
      <c r="A547" s="307" t="s">
        <v>434</v>
      </c>
      <c r="B547" s="307" t="s">
        <v>435</v>
      </c>
      <c r="C547" s="307">
        <v>0</v>
      </c>
      <c r="D547" s="307">
        <v>0</v>
      </c>
      <c r="E547" s="307">
        <v>60.19</v>
      </c>
      <c r="F547" s="307">
        <v>60.19</v>
      </c>
    </row>
    <row r="548" spans="1:6" x14ac:dyDescent="0.35">
      <c r="A548" s="307" t="s">
        <v>436</v>
      </c>
      <c r="B548" s="307" t="s">
        <v>435</v>
      </c>
      <c r="C548" s="307">
        <v>0</v>
      </c>
      <c r="D548" s="307">
        <v>0</v>
      </c>
      <c r="E548" s="307">
        <v>60.19</v>
      </c>
      <c r="F548" s="307">
        <v>60.19</v>
      </c>
    </row>
    <row r="549" spans="1:6" x14ac:dyDescent="0.35">
      <c r="A549" s="307" t="s">
        <v>437</v>
      </c>
      <c r="B549" s="307" t="s">
        <v>438</v>
      </c>
      <c r="C549" s="307">
        <v>0</v>
      </c>
      <c r="D549" s="307">
        <v>0</v>
      </c>
      <c r="E549" s="307">
        <v>59.56</v>
      </c>
      <c r="F549" s="307">
        <v>59.56</v>
      </c>
    </row>
    <row r="550" spans="1:6" x14ac:dyDescent="0.35">
      <c r="A550" s="307" t="s">
        <v>1555</v>
      </c>
      <c r="B550" s="307" t="s">
        <v>1556</v>
      </c>
      <c r="C550" s="307">
        <v>0</v>
      </c>
      <c r="D550" s="307">
        <v>0</v>
      </c>
      <c r="E550" s="307">
        <v>0.63</v>
      </c>
      <c r="F550" s="307">
        <v>0.63</v>
      </c>
    </row>
    <row r="551" spans="1:6" x14ac:dyDescent="0.35">
      <c r="A551" s="307" t="s">
        <v>697</v>
      </c>
      <c r="B551" s="307" t="s">
        <v>698</v>
      </c>
      <c r="C551" s="307">
        <v>0</v>
      </c>
      <c r="D551" s="307">
        <v>0</v>
      </c>
      <c r="E551" s="307">
        <v>1927424.83</v>
      </c>
      <c r="F551" s="307">
        <v>1927424.83</v>
      </c>
    </row>
    <row r="552" spans="1:6" x14ac:dyDescent="0.35">
      <c r="A552" s="307" t="s">
        <v>699</v>
      </c>
      <c r="B552" s="307" t="s">
        <v>700</v>
      </c>
      <c r="C552" s="307">
        <v>0</v>
      </c>
      <c r="D552" s="307">
        <v>0</v>
      </c>
      <c r="E552" s="307">
        <v>1927424.83</v>
      </c>
      <c r="F552" s="307">
        <v>1927424.83</v>
      </c>
    </row>
    <row r="553" spans="1:6" x14ac:dyDescent="0.35">
      <c r="A553" s="307" t="s">
        <v>701</v>
      </c>
      <c r="B553" s="307" t="s">
        <v>702</v>
      </c>
      <c r="C553" s="307">
        <v>0</v>
      </c>
      <c r="D553" s="307">
        <v>0</v>
      </c>
      <c r="E553" s="307">
        <v>1927424.83</v>
      </c>
      <c r="F553" s="307">
        <v>1927424.83</v>
      </c>
    </row>
    <row r="554" spans="1:6" x14ac:dyDescent="0.35">
      <c r="A554" s="307" t="s">
        <v>703</v>
      </c>
      <c r="B554" s="307" t="s">
        <v>704</v>
      </c>
      <c r="C554" s="307">
        <v>0</v>
      </c>
      <c r="D554" s="307">
        <v>0</v>
      </c>
      <c r="E554" s="307">
        <v>1927424.83</v>
      </c>
      <c r="F554" s="307">
        <v>1927424.83</v>
      </c>
    </row>
    <row r="555" spans="1:6" x14ac:dyDescent="0.35">
      <c r="A555" s="304"/>
      <c r="B555" s="304"/>
      <c r="C555" s="305"/>
      <c r="D555" s="305"/>
      <c r="E555" s="305"/>
      <c r="F555" s="305"/>
    </row>
    <row r="556" spans="1:6" x14ac:dyDescent="0.35">
      <c r="A556" s="304"/>
      <c r="B556" s="304"/>
      <c r="C556" s="305"/>
      <c r="D556" s="305"/>
      <c r="E556" s="305"/>
      <c r="F556" s="305"/>
    </row>
    <row r="557" spans="1:6" x14ac:dyDescent="0.35">
      <c r="A557" s="304"/>
      <c r="B557" s="304"/>
      <c r="C557" s="305"/>
      <c r="D557" s="305"/>
      <c r="E557" s="305"/>
      <c r="F557" s="305"/>
    </row>
    <row r="558" spans="1:6" x14ac:dyDescent="0.35">
      <c r="A558" s="304"/>
      <c r="B558" s="304"/>
      <c r="C558" s="305"/>
      <c r="D558" s="305"/>
      <c r="E558" s="305"/>
      <c r="F558" s="305"/>
    </row>
    <row r="559" spans="1:6" x14ac:dyDescent="0.35">
      <c r="A559" s="304"/>
      <c r="B559" s="304"/>
      <c r="C559" s="305"/>
      <c r="D559" s="305"/>
      <c r="E559" s="305"/>
      <c r="F559" s="305"/>
    </row>
    <row r="560" spans="1:6" x14ac:dyDescent="0.35">
      <c r="A560" s="304"/>
      <c r="B560" s="304"/>
      <c r="C560" s="305"/>
      <c r="D560" s="305"/>
      <c r="E560" s="305"/>
      <c r="F560" s="305"/>
    </row>
    <row r="561" spans="1:7" x14ac:dyDescent="0.35">
      <c r="A561" s="304"/>
      <c r="B561" s="304"/>
      <c r="C561" s="305"/>
      <c r="D561" s="305"/>
      <c r="E561" s="305"/>
      <c r="F561" s="305"/>
    </row>
    <row r="562" spans="1:7" x14ac:dyDescent="0.35">
      <c r="A562" s="304"/>
      <c r="B562" s="304"/>
      <c r="C562" s="305"/>
      <c r="D562" s="305"/>
      <c r="E562" s="305"/>
      <c r="F562" s="305"/>
    </row>
    <row r="563" spans="1:7" x14ac:dyDescent="0.35">
      <c r="A563" s="304"/>
      <c r="B563" s="304"/>
      <c r="C563" s="305"/>
      <c r="D563" s="305"/>
      <c r="E563" s="305"/>
      <c r="F563" s="305"/>
    </row>
    <row r="564" spans="1:7" x14ac:dyDescent="0.35">
      <c r="A564" s="304"/>
      <c r="B564" s="304"/>
      <c r="C564" s="305"/>
      <c r="D564" s="305"/>
      <c r="E564" s="305"/>
      <c r="F564" s="305"/>
      <c r="G564" s="59"/>
    </row>
    <row r="565" spans="1:7" x14ac:dyDescent="0.35">
      <c r="A565" s="304"/>
      <c r="B565" s="304"/>
      <c r="C565" s="305"/>
      <c r="D565" s="305"/>
      <c r="E565" s="305"/>
      <c r="F565" s="305"/>
    </row>
    <row r="566" spans="1:7" x14ac:dyDescent="0.35">
      <c r="A566" s="304"/>
      <c r="B566" s="304"/>
      <c r="C566" s="305"/>
      <c r="D566" s="305"/>
      <c r="E566" s="305"/>
      <c r="F566" s="305"/>
    </row>
    <row r="567" spans="1:7" x14ac:dyDescent="0.35">
      <c r="A567" s="304"/>
      <c r="B567" s="304"/>
      <c r="C567" s="305"/>
      <c r="D567" s="305"/>
      <c r="E567" s="305"/>
      <c r="F567" s="305"/>
    </row>
    <row r="568" spans="1:7" x14ac:dyDescent="0.35">
      <c r="A568" s="304"/>
      <c r="B568" s="304"/>
      <c r="C568" s="305"/>
      <c r="D568" s="305"/>
      <c r="E568" s="305"/>
      <c r="F568" s="305"/>
    </row>
    <row r="569" spans="1:7" x14ac:dyDescent="0.35">
      <c r="A569" s="304"/>
      <c r="B569" s="304"/>
      <c r="C569" s="305"/>
      <c r="D569" s="305"/>
      <c r="E569" s="305"/>
      <c r="F569" s="305"/>
    </row>
    <row r="570" spans="1:7" x14ac:dyDescent="0.35">
      <c r="A570" s="304"/>
      <c r="B570" s="304"/>
      <c r="C570" s="305"/>
      <c r="D570" s="305"/>
      <c r="E570" s="305"/>
      <c r="F570" s="305"/>
    </row>
    <row r="571" spans="1:7" x14ac:dyDescent="0.35">
      <c r="A571" s="304"/>
      <c r="B571" s="304"/>
      <c r="C571" s="305"/>
      <c r="D571" s="305"/>
      <c r="E571" s="305"/>
      <c r="F571" s="305"/>
    </row>
    <row r="572" spans="1:7" x14ac:dyDescent="0.35">
      <c r="A572" s="304"/>
      <c r="B572" s="304"/>
      <c r="C572" s="305"/>
      <c r="D572" s="305"/>
      <c r="E572" s="305"/>
      <c r="F572" s="305"/>
    </row>
    <row r="573" spans="1:7" x14ac:dyDescent="0.35">
      <c r="A573" s="304"/>
      <c r="B573" s="304"/>
      <c r="C573" s="305"/>
      <c r="D573" s="305"/>
      <c r="E573" s="305"/>
      <c r="F573" s="305"/>
    </row>
    <row r="574" spans="1:7" x14ac:dyDescent="0.35">
      <c r="A574" s="304"/>
      <c r="B574" s="304"/>
      <c r="C574" s="305"/>
      <c r="D574" s="305"/>
      <c r="E574" s="305"/>
      <c r="F574" s="305"/>
    </row>
    <row r="575" spans="1:7" x14ac:dyDescent="0.35">
      <c r="A575" s="304"/>
      <c r="B575" s="304"/>
      <c r="C575" s="305"/>
      <c r="D575" s="305"/>
      <c r="E575" s="305"/>
      <c r="F575" s="305"/>
    </row>
    <row r="576" spans="1:7" x14ac:dyDescent="0.35">
      <c r="A576" s="304"/>
      <c r="B576" s="304"/>
      <c r="C576" s="305"/>
      <c r="D576" s="305"/>
      <c r="E576" s="305"/>
      <c r="F576" s="305"/>
    </row>
    <row r="577" spans="1:6" x14ac:dyDescent="0.35">
      <c r="A577" s="304"/>
      <c r="B577" s="304"/>
      <c r="C577" s="305"/>
      <c r="D577" s="305"/>
      <c r="E577" s="305"/>
      <c r="F577" s="305"/>
    </row>
    <row r="578" spans="1:6" x14ac:dyDescent="0.35">
      <c r="A578" s="304"/>
      <c r="B578" s="304"/>
      <c r="C578" s="305"/>
      <c r="D578" s="305"/>
      <c r="E578" s="305"/>
      <c r="F578" s="305"/>
    </row>
    <row r="579" spans="1:6" x14ac:dyDescent="0.35">
      <c r="A579" s="304"/>
      <c r="B579" s="304"/>
      <c r="C579" s="305"/>
      <c r="D579" s="305"/>
      <c r="E579" s="305"/>
      <c r="F579" s="305"/>
    </row>
    <row r="580" spans="1:6" x14ac:dyDescent="0.35">
      <c r="A580" s="304"/>
      <c r="B580" s="304"/>
      <c r="C580" s="305"/>
      <c r="D580" s="305"/>
      <c r="E580" s="305"/>
      <c r="F580" s="305"/>
    </row>
    <row r="581" spans="1:6" x14ac:dyDescent="0.35">
      <c r="A581" s="304"/>
      <c r="B581" s="304"/>
      <c r="C581" s="305"/>
      <c r="D581" s="305"/>
      <c r="E581" s="305"/>
      <c r="F581" s="305"/>
    </row>
    <row r="582" spans="1:6" x14ac:dyDescent="0.35">
      <c r="A582" s="304"/>
      <c r="B582" s="304"/>
      <c r="C582" s="305"/>
      <c r="D582" s="305"/>
      <c r="E582" s="305"/>
      <c r="F582" s="305"/>
    </row>
    <row r="583" spans="1:6" x14ac:dyDescent="0.35">
      <c r="A583" s="304"/>
      <c r="B583" s="304"/>
      <c r="C583" s="305"/>
      <c r="D583" s="305"/>
      <c r="E583" s="305"/>
      <c r="F583" s="305"/>
    </row>
    <row r="584" spans="1:6" x14ac:dyDescent="0.35">
      <c r="A584" s="304"/>
      <c r="B584" s="304"/>
      <c r="C584" s="305"/>
      <c r="D584" s="305"/>
      <c r="E584" s="305"/>
      <c r="F584" s="305"/>
    </row>
    <row r="585" spans="1:6" x14ac:dyDescent="0.35">
      <c r="A585" s="304"/>
      <c r="B585" s="304"/>
      <c r="C585" s="305"/>
      <c r="D585" s="305"/>
      <c r="E585" s="305"/>
      <c r="F585" s="305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>
    <tabColor theme="8"/>
    <pageSetUpPr fitToPage="1"/>
  </sheetPr>
  <dimension ref="B1:R46"/>
  <sheetViews>
    <sheetView showGridLines="0" topLeftCell="A29" zoomScaleNormal="100" workbookViewId="0">
      <selection activeCell="G45" sqref="G45:I47"/>
    </sheetView>
  </sheetViews>
  <sheetFormatPr defaultColWidth="50.7265625" defaultRowHeight="14.5" x14ac:dyDescent="0.35"/>
  <cols>
    <col min="1" max="1" width="2.26953125" style="5" customWidth="1"/>
    <col min="2" max="2" width="1" style="5" customWidth="1"/>
    <col min="3" max="3" width="50.7265625" style="5" customWidth="1"/>
    <col min="4" max="4" width="15.7265625" style="5" hidden="1" customWidth="1"/>
    <col min="5" max="5" width="14" style="5" customWidth="1"/>
    <col min="6" max="6" width="1" style="5" customWidth="1"/>
    <col min="7" max="7" width="13.26953125" style="5" bestFit="1" customWidth="1"/>
    <col min="8" max="8" width="50.7265625" style="5" customWidth="1"/>
    <col min="9" max="9" width="15.7265625" style="5" hidden="1" customWidth="1"/>
    <col min="10" max="10" width="15.26953125" style="5" bestFit="1" customWidth="1"/>
    <col min="11" max="11" width="1.54296875" style="5" customWidth="1"/>
    <col min="12" max="12" width="13.26953125" style="5" bestFit="1" customWidth="1"/>
    <col min="13" max="13" width="1" style="5" customWidth="1"/>
    <col min="14" max="14" width="2.81640625" style="5" customWidth="1"/>
    <col min="15" max="15" width="11.54296875" style="5" customWidth="1"/>
    <col min="16" max="17" width="10.7265625" style="5" customWidth="1"/>
    <col min="18" max="18" width="11.54296875" style="5" bestFit="1" customWidth="1"/>
    <col min="19" max="51" width="10.7265625" style="5" customWidth="1"/>
    <col min="52" max="16384" width="50.7265625" style="5"/>
  </cols>
  <sheetData>
    <row r="1" spans="2:18" ht="15.75" thickBot="1" x14ac:dyDescent="0.3"/>
    <row r="2" spans="2:18" ht="11.25" customHeight="1" thickTop="1" x14ac:dyDescent="0.25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8"/>
    </row>
    <row r="3" spans="2:18" x14ac:dyDescent="0.35">
      <c r="B3" s="6"/>
      <c r="C3" s="320" t="s">
        <v>831</v>
      </c>
      <c r="D3" s="320"/>
      <c r="E3" s="320"/>
      <c r="F3" s="320"/>
      <c r="G3" s="320"/>
      <c r="H3" s="320"/>
      <c r="I3" s="320"/>
      <c r="J3" s="320"/>
      <c r="K3" s="194"/>
      <c r="L3" s="194"/>
      <c r="M3" s="6"/>
    </row>
    <row r="4" spans="2:18" x14ac:dyDescent="0.35">
      <c r="B4" s="6"/>
      <c r="C4" s="321" t="s">
        <v>1233</v>
      </c>
      <c r="D4" s="320"/>
      <c r="E4" s="320"/>
      <c r="F4" s="320"/>
      <c r="G4" s="320"/>
      <c r="H4" s="320"/>
      <c r="I4" s="320"/>
      <c r="J4" s="320"/>
      <c r="K4" s="194"/>
      <c r="L4" s="194"/>
      <c r="M4" s="6"/>
    </row>
    <row r="5" spans="2:18" ht="15" x14ac:dyDescent="0.25">
      <c r="B5" s="9"/>
      <c r="C5" s="320" t="s">
        <v>154</v>
      </c>
      <c r="D5" s="320"/>
      <c r="E5" s="320"/>
      <c r="F5" s="320"/>
      <c r="G5" s="320"/>
      <c r="H5" s="320"/>
      <c r="I5" s="320"/>
      <c r="J5" s="320"/>
      <c r="K5" s="194"/>
      <c r="L5" s="194"/>
      <c r="M5" s="6"/>
    </row>
    <row r="6" spans="2:18" ht="15" x14ac:dyDescent="0.25">
      <c r="B6" s="9"/>
      <c r="J6" s="10"/>
      <c r="K6" s="194"/>
      <c r="L6" s="194"/>
      <c r="M6" s="9"/>
    </row>
    <row r="7" spans="2:18" ht="15" x14ac:dyDescent="0.25">
      <c r="B7" s="9"/>
      <c r="J7" s="94"/>
      <c r="K7" s="194"/>
      <c r="L7" s="194"/>
      <c r="M7" s="9"/>
    </row>
    <row r="8" spans="2:18" ht="15.75" x14ac:dyDescent="0.25">
      <c r="B8" s="9"/>
      <c r="C8" s="234" t="s">
        <v>155</v>
      </c>
      <c r="D8" s="235"/>
      <c r="E8" s="236">
        <f>Datas!B4</f>
        <v>43281</v>
      </c>
      <c r="F8" s="237"/>
      <c r="G8" s="236">
        <v>43100</v>
      </c>
      <c r="H8" s="234" t="s">
        <v>156</v>
      </c>
      <c r="I8" s="238"/>
      <c r="J8" s="236">
        <f>Datas!B4</f>
        <v>43281</v>
      </c>
      <c r="K8" s="237"/>
      <c r="L8" s="236">
        <v>43100</v>
      </c>
      <c r="M8" s="239"/>
    </row>
    <row r="9" spans="2:18" ht="15" x14ac:dyDescent="0.25">
      <c r="B9" s="9"/>
      <c r="C9" s="11"/>
      <c r="D9" s="22"/>
      <c r="E9" s="22"/>
      <c r="F9" s="22"/>
      <c r="G9" s="22"/>
      <c r="I9" s="22"/>
      <c r="J9" s="23"/>
      <c r="K9" s="23"/>
      <c r="L9" s="23"/>
      <c r="M9" s="9"/>
    </row>
    <row r="10" spans="2:18" ht="15" x14ac:dyDescent="0.25">
      <c r="B10" s="9"/>
      <c r="C10" s="11" t="s">
        <v>157</v>
      </c>
      <c r="D10" s="21"/>
      <c r="E10" s="21">
        <f>E11+E16</f>
        <v>4544375.8</v>
      </c>
      <c r="F10" s="21"/>
      <c r="G10" s="21">
        <v>3370019.28</v>
      </c>
      <c r="H10" s="11" t="s">
        <v>157</v>
      </c>
      <c r="I10" s="21"/>
      <c r="J10" s="21">
        <f>SUM(J11)</f>
        <v>232276.58999999997</v>
      </c>
      <c r="K10" s="21"/>
      <c r="L10" s="21">
        <v>86216.26999999999</v>
      </c>
      <c r="M10" s="9"/>
      <c r="R10" s="17"/>
    </row>
    <row r="11" spans="2:18" x14ac:dyDescent="0.35">
      <c r="B11" s="9"/>
      <c r="C11" s="11" t="s">
        <v>158</v>
      </c>
      <c r="D11" s="21"/>
      <c r="E11" s="308">
        <f>SUM(E12:E15)</f>
        <v>4522908.7699999996</v>
      </c>
      <c r="F11" s="21"/>
      <c r="G11" s="21">
        <v>3352381.76</v>
      </c>
      <c r="H11" s="11" t="s">
        <v>159</v>
      </c>
      <c r="I11" s="21"/>
      <c r="J11" s="21">
        <f>SUM(J12:J22)</f>
        <v>232276.58999999997</v>
      </c>
      <c r="K11" s="21"/>
      <c r="L11" s="21">
        <v>86216.26999999999</v>
      </c>
      <c r="M11" s="9"/>
    </row>
    <row r="12" spans="2:18" x14ac:dyDescent="0.35">
      <c r="B12" s="9"/>
      <c r="C12" s="12" t="s">
        <v>160</v>
      </c>
      <c r="D12" s="22"/>
      <c r="E12" s="57">
        <f>'B. Patrimônial_Base'!D11+'B. Patrimônial_Base'!D12</f>
        <v>-34048.54</v>
      </c>
      <c r="F12" s="22"/>
      <c r="G12" s="22">
        <v>-4454</v>
      </c>
      <c r="H12" s="5" t="s">
        <v>161</v>
      </c>
      <c r="I12" s="22"/>
      <c r="J12" s="22">
        <f>'B. Patrimônial_Base'!D42</f>
        <v>90174.48</v>
      </c>
      <c r="K12" s="22"/>
      <c r="L12" s="22">
        <v>14241.19</v>
      </c>
      <c r="M12" s="9"/>
      <c r="R12" s="17"/>
    </row>
    <row r="13" spans="2:18" x14ac:dyDescent="0.35">
      <c r="B13" s="9"/>
      <c r="C13" s="12" t="s">
        <v>162</v>
      </c>
      <c r="D13" s="22"/>
      <c r="E13" s="57">
        <f>'B. Patrimônial_Base'!D13</f>
        <v>0</v>
      </c>
      <c r="F13" s="22"/>
      <c r="G13" s="22">
        <v>0</v>
      </c>
      <c r="H13" s="5" t="s">
        <v>766</v>
      </c>
      <c r="J13" s="86">
        <f>'B. Patrimônial_Base'!D43</f>
        <v>17492.37</v>
      </c>
      <c r="L13" s="86">
        <v>5931.83</v>
      </c>
      <c r="M13" s="9"/>
    </row>
    <row r="14" spans="2:18" x14ac:dyDescent="0.35">
      <c r="B14" s="9"/>
      <c r="C14" s="12" t="s">
        <v>164</v>
      </c>
      <c r="D14" s="22"/>
      <c r="E14" s="57">
        <f>'B. Patrimônial_Base'!D14</f>
        <v>4556957.3099999996</v>
      </c>
      <c r="F14" s="22"/>
      <c r="G14" s="22">
        <v>3356835.76</v>
      </c>
      <c r="H14" s="5" t="s">
        <v>163</v>
      </c>
      <c r="I14" s="22"/>
      <c r="J14" s="22">
        <f>'B. Patrimônial_Base'!D44</f>
        <v>7421.42</v>
      </c>
      <c r="K14" s="22"/>
      <c r="L14" s="22">
        <v>3847.6</v>
      </c>
      <c r="M14" s="9"/>
      <c r="R14" s="17"/>
    </row>
    <row r="15" spans="2:18" x14ac:dyDescent="0.35">
      <c r="B15" s="9"/>
      <c r="C15" s="12" t="s">
        <v>166</v>
      </c>
      <c r="D15" s="22"/>
      <c r="E15" s="57">
        <f>'B. Patrimônial_Base'!D15</f>
        <v>0</v>
      </c>
      <c r="F15" s="22"/>
      <c r="G15" s="22">
        <v>0</v>
      </c>
      <c r="H15" s="5" t="s">
        <v>165</v>
      </c>
      <c r="I15" s="22"/>
      <c r="J15" s="22">
        <f>'B. Patrimônial_Base'!D45</f>
        <v>1620.1</v>
      </c>
      <c r="K15" s="22"/>
      <c r="L15" s="22">
        <v>350.01</v>
      </c>
      <c r="M15" s="9"/>
    </row>
    <row r="16" spans="2:18" x14ac:dyDescent="0.35">
      <c r="B16" s="9"/>
      <c r="C16" s="11" t="s">
        <v>168</v>
      </c>
      <c r="D16" s="21"/>
      <c r="E16" s="308">
        <f>SUM(E17:E22)</f>
        <v>21467.03</v>
      </c>
      <c r="F16" s="21"/>
      <c r="G16" s="21">
        <v>17637.52</v>
      </c>
      <c r="H16" s="13" t="s">
        <v>442</v>
      </c>
      <c r="J16" s="86">
        <f>'B. Patrimônial_Base'!D46</f>
        <v>0</v>
      </c>
      <c r="K16" s="86"/>
      <c r="L16" s="86">
        <v>1253.46</v>
      </c>
      <c r="M16" s="9"/>
    </row>
    <row r="17" spans="2:18" x14ac:dyDescent="0.35">
      <c r="B17" s="9"/>
      <c r="C17" s="13" t="s">
        <v>915</v>
      </c>
      <c r="D17" s="53"/>
      <c r="E17" s="89">
        <f>'B. Patrimônial_Base'!D17</f>
        <v>0</v>
      </c>
      <c r="F17" s="89"/>
      <c r="G17" s="89">
        <v>0</v>
      </c>
      <c r="H17" s="13" t="s">
        <v>167</v>
      </c>
      <c r="I17" s="22"/>
      <c r="J17" s="53">
        <f>'B. Patrimônial_Base'!D47</f>
        <v>15618.36</v>
      </c>
      <c r="K17" s="53"/>
      <c r="L17" s="53">
        <v>12831.26</v>
      </c>
      <c r="M17" s="9"/>
      <c r="R17" s="17"/>
    </row>
    <row r="18" spans="2:18" x14ac:dyDescent="0.35">
      <c r="B18" s="9"/>
      <c r="C18" s="5" t="s">
        <v>172</v>
      </c>
      <c r="D18" s="53"/>
      <c r="E18" s="57">
        <f>'B. Patrimônial_Base'!D18</f>
        <v>13837.67</v>
      </c>
      <c r="F18" s="57"/>
      <c r="G18" s="57">
        <v>0</v>
      </c>
      <c r="H18" s="5" t="s">
        <v>169</v>
      </c>
      <c r="I18" s="22"/>
      <c r="J18" s="22">
        <f>'B. Patrimônial_Base'!D48</f>
        <v>0</v>
      </c>
      <c r="K18" s="22"/>
      <c r="L18" s="22">
        <v>0</v>
      </c>
      <c r="M18" s="9"/>
      <c r="R18" s="17"/>
    </row>
    <row r="19" spans="2:18" x14ac:dyDescent="0.35">
      <c r="B19" s="9"/>
      <c r="C19" s="5" t="s">
        <v>405</v>
      </c>
      <c r="D19" s="53"/>
      <c r="E19" s="90">
        <f>'B. Patrimônial_Base'!D19+'B. Patrimônial_Base'!D21</f>
        <v>6414</v>
      </c>
      <c r="F19" s="90"/>
      <c r="G19" s="90">
        <v>16947.55</v>
      </c>
      <c r="H19" s="5" t="s">
        <v>173</v>
      </c>
      <c r="I19" s="22"/>
      <c r="J19" s="22">
        <f>'B. Patrimônial_Base'!D50</f>
        <v>99949.86</v>
      </c>
      <c r="K19" s="22"/>
      <c r="L19" s="22">
        <v>47760.92</v>
      </c>
      <c r="M19" s="9"/>
      <c r="P19" s="17"/>
      <c r="R19" s="17"/>
    </row>
    <row r="20" spans="2:18" x14ac:dyDescent="0.35">
      <c r="B20" s="9"/>
      <c r="C20" s="13" t="s">
        <v>440</v>
      </c>
      <c r="D20" s="53"/>
      <c r="E20" s="90">
        <f>'B. Patrimônial_Base'!D20</f>
        <v>1215.3599999999999</v>
      </c>
      <c r="F20" s="54"/>
      <c r="G20" s="54">
        <v>689.97</v>
      </c>
      <c r="H20" s="13" t="s">
        <v>443</v>
      </c>
      <c r="J20" s="86">
        <f>'B. Patrimônial_Base'!D49</f>
        <v>0</v>
      </c>
      <c r="K20" s="86"/>
      <c r="L20" s="86">
        <v>0</v>
      </c>
      <c r="M20" s="9"/>
    </row>
    <row r="21" spans="2:18" x14ac:dyDescent="0.35">
      <c r="B21" s="9"/>
      <c r="C21" s="13"/>
      <c r="D21" s="53"/>
      <c r="E21" s="54"/>
      <c r="F21" s="54"/>
      <c r="G21" s="54"/>
      <c r="H21" s="5" t="s">
        <v>444</v>
      </c>
      <c r="I21" s="22"/>
      <c r="J21" s="22">
        <f>'B. Patrimônial_Base'!D51</f>
        <v>0</v>
      </c>
      <c r="K21" s="22"/>
      <c r="L21" s="22">
        <v>0</v>
      </c>
      <c r="M21" s="9"/>
    </row>
    <row r="22" spans="2:18" x14ac:dyDescent="0.35">
      <c r="B22" s="9"/>
      <c r="C22" s="13"/>
      <c r="D22" s="53"/>
      <c r="E22" s="54"/>
      <c r="F22" s="54"/>
      <c r="G22" s="54"/>
      <c r="H22" s="13" t="s">
        <v>795</v>
      </c>
      <c r="I22" s="22"/>
      <c r="J22" s="22">
        <f>'B. Patrimônial_Base'!D52</f>
        <v>0</v>
      </c>
      <c r="K22" s="22"/>
      <c r="L22" s="22">
        <v>0</v>
      </c>
      <c r="M22" s="9"/>
    </row>
    <row r="23" spans="2:18" ht="15" x14ac:dyDescent="0.25">
      <c r="B23" s="9"/>
      <c r="D23" s="22"/>
      <c r="E23" s="54"/>
      <c r="F23" s="54"/>
      <c r="G23" s="54"/>
      <c r="H23" s="13"/>
      <c r="I23" s="22"/>
      <c r="J23" s="23"/>
      <c r="K23" s="23"/>
      <c r="L23" s="23"/>
      <c r="M23" s="9"/>
    </row>
    <row r="24" spans="2:18" x14ac:dyDescent="0.35">
      <c r="B24" s="9"/>
      <c r="C24" s="11" t="s">
        <v>179</v>
      </c>
      <c r="D24" s="21"/>
      <c r="E24" s="21">
        <f>E26+E30</f>
        <v>333353.29000000004</v>
      </c>
      <c r="F24" s="21"/>
      <c r="G24" s="21">
        <v>343025.03</v>
      </c>
      <c r="H24" s="11" t="s">
        <v>179</v>
      </c>
      <c r="I24" s="24"/>
      <c r="J24" s="56">
        <v>0</v>
      </c>
      <c r="K24" s="56"/>
      <c r="L24" s="56">
        <v>0</v>
      </c>
      <c r="M24" s="9"/>
    </row>
    <row r="25" spans="2:18" x14ac:dyDescent="0.35">
      <c r="B25" s="9"/>
      <c r="C25" s="279"/>
      <c r="D25" s="21"/>
      <c r="F25" s="21"/>
      <c r="G25" s="55"/>
      <c r="I25" s="23"/>
      <c r="J25" s="23"/>
      <c r="K25" s="23"/>
      <c r="L25" s="23"/>
      <c r="M25" s="9"/>
    </row>
    <row r="26" spans="2:18" x14ac:dyDescent="0.35">
      <c r="B26" s="9"/>
      <c r="C26" s="11" t="s">
        <v>180</v>
      </c>
      <c r="E26" s="21">
        <f>SUM(E27+E28)</f>
        <v>333353.29000000004</v>
      </c>
      <c r="F26" s="22"/>
      <c r="G26" s="21">
        <v>343025.03</v>
      </c>
      <c r="I26" s="23"/>
      <c r="J26" s="23"/>
      <c r="K26" s="23"/>
      <c r="L26" s="23"/>
      <c r="M26" s="9"/>
    </row>
    <row r="27" spans="2:18" x14ac:dyDescent="0.35">
      <c r="B27" s="14"/>
      <c r="C27" s="5" t="s">
        <v>181</v>
      </c>
      <c r="D27" s="22"/>
      <c r="E27" s="22">
        <f>'B. Patrimônial_Base'!D27</f>
        <v>470709.81</v>
      </c>
      <c r="F27" s="21"/>
      <c r="G27" s="22">
        <v>446086.15</v>
      </c>
      <c r="H27" s="11" t="s">
        <v>183</v>
      </c>
      <c r="I27" s="21"/>
      <c r="J27" s="25">
        <f>J28+J30</f>
        <v>4645452.5</v>
      </c>
      <c r="K27" s="25"/>
      <c r="L27" s="25">
        <v>3626828.04</v>
      </c>
      <c r="M27" s="9"/>
    </row>
    <row r="28" spans="2:18" x14ac:dyDescent="0.35">
      <c r="B28" s="9"/>
      <c r="C28" s="5" t="s">
        <v>182</v>
      </c>
      <c r="D28" s="22"/>
      <c r="E28" s="22">
        <f>'B. Patrimônial_Base'!D28</f>
        <v>-137356.51999999999</v>
      </c>
      <c r="F28" s="22"/>
      <c r="G28" s="22">
        <v>-103061.12</v>
      </c>
      <c r="H28" s="5" t="s">
        <v>185</v>
      </c>
      <c r="I28" s="21"/>
      <c r="J28" s="217">
        <f>'B. Patrimônial_Base'!D57</f>
        <v>1619466.22</v>
      </c>
      <c r="K28" s="217"/>
      <c r="L28" s="217">
        <v>1619466.22</v>
      </c>
      <c r="M28" s="14"/>
    </row>
    <row r="29" spans="2:18" x14ac:dyDescent="0.35">
      <c r="B29" s="9"/>
      <c r="H29" s="15" t="s">
        <v>187</v>
      </c>
      <c r="I29" s="21"/>
      <c r="J29" s="25">
        <v>0</v>
      </c>
      <c r="K29" s="25"/>
      <c r="L29" s="25">
        <v>0</v>
      </c>
      <c r="M29" s="9"/>
    </row>
    <row r="30" spans="2:18" x14ac:dyDescent="0.35">
      <c r="B30" s="9"/>
      <c r="C30" s="11"/>
      <c r="D30" s="21"/>
      <c r="E30" s="21"/>
      <c r="F30" s="22"/>
      <c r="G30" s="22"/>
      <c r="H30" s="11" t="s">
        <v>189</v>
      </c>
      <c r="I30" s="25"/>
      <c r="J30" s="25">
        <f>SUM(J31:J32)</f>
        <v>3025986.2800000003</v>
      </c>
      <c r="K30" s="25"/>
      <c r="L30" s="25">
        <v>2007361.8200000003</v>
      </c>
      <c r="M30" s="9"/>
    </row>
    <row r="31" spans="2:18" x14ac:dyDescent="0.35">
      <c r="B31" s="9"/>
      <c r="D31" s="22"/>
      <c r="E31" s="22"/>
      <c r="F31" s="22"/>
      <c r="G31" s="22"/>
      <c r="H31" s="220" t="s">
        <v>190</v>
      </c>
      <c r="I31" s="55"/>
      <c r="J31" s="55">
        <f>'B. Patrimônial_Base'!D60</f>
        <v>2007361.82</v>
      </c>
      <c r="K31" s="55"/>
      <c r="L31" s="55">
        <v>0</v>
      </c>
      <c r="M31" s="9"/>
    </row>
    <row r="32" spans="2:18" x14ac:dyDescent="0.35">
      <c r="B32" s="9"/>
      <c r="D32" s="22"/>
      <c r="E32" s="22"/>
      <c r="G32" s="86"/>
      <c r="H32" s="220" t="s">
        <v>192</v>
      </c>
      <c r="I32" s="55"/>
      <c r="J32" s="57">
        <f>'B. Patrimônial_Base'!D61</f>
        <v>1018624.46</v>
      </c>
      <c r="K32" s="57"/>
      <c r="L32" s="57">
        <v>2007361.8200000003</v>
      </c>
      <c r="M32" s="9"/>
    </row>
    <row r="33" spans="2:14" x14ac:dyDescent="0.35">
      <c r="B33" s="9"/>
      <c r="H33" s="16"/>
      <c r="I33" s="26"/>
      <c r="J33" s="58"/>
      <c r="K33" s="58"/>
      <c r="L33" s="58"/>
      <c r="M33" s="9"/>
    </row>
    <row r="34" spans="2:14" x14ac:dyDescent="0.35">
      <c r="B34" s="9"/>
      <c r="C34" s="11" t="s">
        <v>191</v>
      </c>
      <c r="D34" s="21"/>
      <c r="E34" s="21">
        <f>E35</f>
        <v>10423.36</v>
      </c>
      <c r="F34" s="21"/>
      <c r="G34" s="21">
        <v>10423.36</v>
      </c>
      <c r="H34" s="11" t="s">
        <v>191</v>
      </c>
      <c r="I34" s="26"/>
      <c r="J34" s="58">
        <f>J35</f>
        <v>10423.36</v>
      </c>
      <c r="K34" s="58"/>
      <c r="L34" s="58">
        <v>10423.36</v>
      </c>
      <c r="M34" s="9"/>
    </row>
    <row r="35" spans="2:14" x14ac:dyDescent="0.35">
      <c r="B35" s="9"/>
      <c r="C35" s="13" t="s">
        <v>193</v>
      </c>
      <c r="D35" s="22"/>
      <c r="E35" s="22">
        <f>'B. Patrimônial_Base'!D34</f>
        <v>10423.36</v>
      </c>
      <c r="F35" s="22"/>
      <c r="G35" s="22">
        <v>10423.36</v>
      </c>
      <c r="H35" s="13" t="s">
        <v>193</v>
      </c>
      <c r="I35" s="22"/>
      <c r="J35" s="57">
        <f>'B. Patrimônial_Base'!D65</f>
        <v>10423.36</v>
      </c>
      <c r="K35" s="57"/>
      <c r="L35" s="57">
        <v>10423.36</v>
      </c>
      <c r="M35" s="9"/>
    </row>
    <row r="36" spans="2:14" x14ac:dyDescent="0.35">
      <c r="B36" s="9"/>
      <c r="D36" s="22"/>
      <c r="E36" s="22"/>
      <c r="F36" s="22"/>
      <c r="G36" s="22"/>
      <c r="I36" s="22"/>
      <c r="J36" s="23"/>
      <c r="K36" s="23"/>
      <c r="L36" s="23"/>
      <c r="M36" s="9"/>
    </row>
    <row r="37" spans="2:14" x14ac:dyDescent="0.35">
      <c r="B37" s="9"/>
      <c r="C37" s="240" t="s">
        <v>194</v>
      </c>
      <c r="D37" s="241"/>
      <c r="E37" s="241">
        <f>E10+E24+E34</f>
        <v>4888152.45</v>
      </c>
      <c r="F37" s="241"/>
      <c r="G37" s="241">
        <v>3723467.6699999995</v>
      </c>
      <c r="H37" s="240" t="s">
        <v>195</v>
      </c>
      <c r="I37" s="241"/>
      <c r="J37" s="241">
        <f>SUM(J10+J24+J27+J34)</f>
        <v>4888152.45</v>
      </c>
      <c r="K37" s="241"/>
      <c r="L37" s="241">
        <v>3723467.67</v>
      </c>
      <c r="M37" s="239"/>
      <c r="N37" s="17"/>
    </row>
    <row r="38" spans="2:14" ht="6" customHeight="1" thickBot="1" x14ac:dyDescent="0.4">
      <c r="B38" s="9"/>
      <c r="C38" s="242"/>
      <c r="D38" s="243"/>
      <c r="E38" s="244"/>
      <c r="F38" s="244"/>
      <c r="G38" s="244"/>
      <c r="H38" s="242"/>
      <c r="I38" s="243"/>
      <c r="J38" s="243"/>
      <c r="K38" s="243"/>
      <c r="L38" s="243"/>
      <c r="M38" s="245"/>
    </row>
    <row r="39" spans="2:14" ht="15" thickTop="1" x14ac:dyDescent="0.35">
      <c r="E39" s="17"/>
      <c r="F39" s="17"/>
      <c r="G39" s="17"/>
    </row>
    <row r="40" spans="2:14" x14ac:dyDescent="0.35">
      <c r="D40" s="17"/>
      <c r="E40" s="86"/>
      <c r="F40" s="86"/>
      <c r="G40" s="86"/>
      <c r="J40" s="17"/>
      <c r="K40" s="17"/>
      <c r="L40" s="17"/>
    </row>
    <row r="41" spans="2:14" x14ac:dyDescent="0.35">
      <c r="C41" s="19"/>
      <c r="D41" s="319"/>
      <c r="E41" s="319"/>
      <c r="F41" s="193"/>
      <c r="G41" s="193"/>
      <c r="H41" s="319"/>
      <c r="I41" s="319"/>
    </row>
    <row r="42" spans="2:14" x14ac:dyDescent="0.35">
      <c r="C42" s="19"/>
      <c r="D42" s="322"/>
      <c r="E42" s="319"/>
      <c r="F42" s="193"/>
      <c r="G42" s="193"/>
      <c r="H42" s="319"/>
      <c r="I42" s="319"/>
    </row>
    <row r="43" spans="2:14" x14ac:dyDescent="0.35">
      <c r="C43" s="19"/>
      <c r="D43" s="319"/>
      <c r="E43" s="319"/>
      <c r="F43" s="193"/>
      <c r="G43" s="193"/>
      <c r="H43" s="319"/>
      <c r="I43" s="319"/>
    </row>
    <row r="45" spans="2:14" x14ac:dyDescent="0.35">
      <c r="C45" s="282" t="s">
        <v>1561</v>
      </c>
      <c r="D45" s="210"/>
      <c r="E45" s="210"/>
      <c r="F45" s="210"/>
      <c r="G45" s="318" t="s">
        <v>1562</v>
      </c>
      <c r="H45" s="318"/>
      <c r="I45" s="318"/>
    </row>
    <row r="46" spans="2:14" x14ac:dyDescent="0.35">
      <c r="C46" s="282" t="s">
        <v>830</v>
      </c>
      <c r="D46" s="210"/>
      <c r="E46" s="210"/>
      <c r="F46" s="210"/>
      <c r="G46" s="318" t="s">
        <v>1563</v>
      </c>
      <c r="H46" s="318"/>
      <c r="I46" s="318"/>
    </row>
  </sheetData>
  <mergeCells count="11">
    <mergeCell ref="G45:I45"/>
    <mergeCell ref="G46:I46"/>
    <mergeCell ref="D43:E43"/>
    <mergeCell ref="H43:I43"/>
    <mergeCell ref="C3:J3"/>
    <mergeCell ref="C4:J4"/>
    <mergeCell ref="C5:J5"/>
    <mergeCell ref="D41:E41"/>
    <mergeCell ref="H41:I41"/>
    <mergeCell ref="D42:E42"/>
    <mergeCell ref="H42:I42"/>
  </mergeCells>
  <pageMargins left="0.51181102362204722" right="0.51181102362204722" top="0.78740157480314965" bottom="0.39370078740157483" header="0.31496062992125984" footer="0.31496062992125984"/>
  <pageSetup paperSize="9" scale="77" orientation="landscape" horizontalDpi="300" verticalDpi="300" r:id="rId1"/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B3:Q25"/>
  <sheetViews>
    <sheetView showGridLines="0" workbookViewId="0">
      <selection activeCell="B4" sqref="B4:H4"/>
    </sheetView>
  </sheetViews>
  <sheetFormatPr defaultColWidth="9.1796875" defaultRowHeight="14.5" x14ac:dyDescent="0.35"/>
  <cols>
    <col min="1" max="1" width="3.1796875" style="210" customWidth="1"/>
    <col min="2" max="2" width="15.7265625" style="210" customWidth="1"/>
    <col min="3" max="3" width="14.26953125" style="210" customWidth="1"/>
    <col min="4" max="4" width="16" style="210" customWidth="1"/>
    <col min="5" max="10" width="14.26953125" style="210" customWidth="1"/>
    <col min="11" max="11" width="13.26953125" style="1" bestFit="1" customWidth="1"/>
    <col min="12" max="12" width="11.54296875" style="210" bestFit="1" customWidth="1"/>
    <col min="13" max="14" width="9.1796875" style="210"/>
    <col min="15" max="16" width="11.54296875" style="210" bestFit="1" customWidth="1"/>
    <col min="17" max="17" width="10.54296875" style="210" bestFit="1" customWidth="1"/>
    <col min="18" max="16384" width="9.1796875" style="210"/>
  </cols>
  <sheetData>
    <row r="3" spans="2:17" x14ac:dyDescent="0.35">
      <c r="B3" s="323" t="s">
        <v>716</v>
      </c>
      <c r="C3" s="323"/>
      <c r="D3" s="323"/>
      <c r="E3" s="323"/>
      <c r="F3" s="323"/>
      <c r="G3" s="323"/>
      <c r="H3" s="323"/>
      <c r="I3" s="174"/>
      <c r="J3" s="174"/>
      <c r="K3" s="205"/>
    </row>
    <row r="4" spans="2:17" x14ac:dyDescent="0.35">
      <c r="B4" s="323" t="s">
        <v>717</v>
      </c>
      <c r="C4" s="323"/>
      <c r="D4" s="323"/>
      <c r="E4" s="323"/>
      <c r="F4" s="323"/>
      <c r="G4" s="323"/>
      <c r="H4" s="323"/>
      <c r="I4" s="174"/>
      <c r="J4" s="174"/>
    </row>
    <row r="5" spans="2:17" ht="15" x14ac:dyDescent="0.25">
      <c r="B5" s="323" t="s">
        <v>154</v>
      </c>
      <c r="C5" s="323"/>
      <c r="D5" s="323"/>
      <c r="E5" s="323"/>
      <c r="F5" s="323"/>
      <c r="G5" s="323"/>
      <c r="H5" s="323"/>
      <c r="I5" s="174"/>
      <c r="J5" s="174"/>
    </row>
    <row r="6" spans="2:17" ht="15" x14ac:dyDescent="0.25">
      <c r="B6" s="173"/>
      <c r="C6" s="173"/>
      <c r="D6" s="173"/>
      <c r="E6" s="173"/>
      <c r="F6" s="173"/>
      <c r="G6" s="173"/>
      <c r="H6" s="173"/>
      <c r="I6" s="173"/>
      <c r="J6" s="173"/>
    </row>
    <row r="7" spans="2:17" ht="15" x14ac:dyDescent="0.25">
      <c r="B7" s="173"/>
      <c r="C7" s="173"/>
      <c r="D7" s="173"/>
      <c r="E7" s="173"/>
      <c r="F7" s="173"/>
      <c r="G7" s="173"/>
      <c r="H7" s="173"/>
      <c r="I7" s="173"/>
      <c r="J7" s="173"/>
    </row>
    <row r="8" spans="2:17" x14ac:dyDescent="0.35">
      <c r="B8" s="324" t="s">
        <v>545</v>
      </c>
      <c r="C8" s="325"/>
      <c r="D8" s="325"/>
      <c r="E8" s="325"/>
      <c r="F8" s="325"/>
      <c r="G8" s="325"/>
      <c r="H8" s="325"/>
      <c r="I8" s="325"/>
      <c r="J8" s="326"/>
    </row>
    <row r="9" spans="2:17" ht="15" x14ac:dyDescent="0.25">
      <c r="B9" s="173"/>
      <c r="C9" s="173"/>
      <c r="D9" s="173"/>
      <c r="E9" s="173"/>
      <c r="F9" s="173"/>
      <c r="G9" s="173"/>
      <c r="H9" s="173"/>
      <c r="I9" s="173"/>
      <c r="J9" s="173"/>
    </row>
    <row r="10" spans="2:17" x14ac:dyDescent="0.35">
      <c r="B10" s="196"/>
      <c r="C10" s="197" t="s">
        <v>546</v>
      </c>
      <c r="D10" s="327" t="s">
        <v>547</v>
      </c>
      <c r="E10" s="329" t="s">
        <v>465</v>
      </c>
      <c r="F10" s="329" t="s">
        <v>221</v>
      </c>
      <c r="G10" s="329" t="s">
        <v>548</v>
      </c>
      <c r="H10" s="329" t="s">
        <v>549</v>
      </c>
      <c r="I10" s="329" t="s">
        <v>550</v>
      </c>
      <c r="J10" s="198" t="s">
        <v>546</v>
      </c>
    </row>
    <row r="11" spans="2:17" x14ac:dyDescent="0.35">
      <c r="B11" s="199" t="s">
        <v>551</v>
      </c>
      <c r="C11" s="200">
        <v>42735</v>
      </c>
      <c r="D11" s="328"/>
      <c r="E11" s="330"/>
      <c r="F11" s="330"/>
      <c r="G11" s="330"/>
      <c r="H11" s="330"/>
      <c r="I11" s="330"/>
      <c r="J11" s="201">
        <v>42855</v>
      </c>
      <c r="K11" s="1" t="s">
        <v>794</v>
      </c>
    </row>
    <row r="12" spans="2:17" ht="15" x14ac:dyDescent="0.25">
      <c r="B12" s="173" t="s">
        <v>464</v>
      </c>
      <c r="C12" s="91">
        <v>126094.32</v>
      </c>
      <c r="D12" s="202">
        <v>47364</v>
      </c>
      <c r="E12" s="202">
        <v>3011.47</v>
      </c>
      <c r="F12" s="202">
        <f>41572.75</f>
        <v>41572.75</v>
      </c>
      <c r="G12" s="202">
        <v>0</v>
      </c>
      <c r="H12" s="202">
        <v>0</v>
      </c>
      <c r="I12" s="202">
        <v>0</v>
      </c>
      <c r="J12" s="202">
        <f>C12+D12-E12-F12+G12+H12+I12</f>
        <v>128874.1</v>
      </c>
      <c r="K12" s="1">
        <f>Balancete_2014!F53</f>
        <v>-33655.040000000001</v>
      </c>
      <c r="L12" s="59">
        <f>K12-J12</f>
        <v>-162529.14000000001</v>
      </c>
      <c r="N12" s="59"/>
      <c r="O12" s="1"/>
      <c r="P12" s="1"/>
      <c r="Q12" s="59"/>
    </row>
    <row r="13" spans="2:17" x14ac:dyDescent="0.35">
      <c r="B13" s="173" t="s">
        <v>186</v>
      </c>
      <c r="C13" s="91">
        <v>3930.2</v>
      </c>
      <c r="D13" s="202">
        <v>9649</v>
      </c>
      <c r="E13" s="202">
        <v>0</v>
      </c>
      <c r="F13" s="202">
        <v>2536.4699999999998</v>
      </c>
      <c r="G13" s="202">
        <v>0</v>
      </c>
      <c r="H13" s="202">
        <v>0</v>
      </c>
      <c r="I13" s="202">
        <v>0</v>
      </c>
      <c r="J13" s="202">
        <f>C13+D13-E13-F13+G13+H13+I13</f>
        <v>11042.730000000001</v>
      </c>
      <c r="K13" s="1">
        <f>Balancete_2014!F67</f>
        <v>10423.36</v>
      </c>
      <c r="L13" s="59">
        <f>K13-J13</f>
        <v>-619.3700000000008</v>
      </c>
    </row>
    <row r="14" spans="2:17" ht="15" x14ac:dyDescent="0.25">
      <c r="B14" s="173"/>
      <c r="C14" s="202"/>
      <c r="D14" s="202"/>
      <c r="E14" s="202"/>
      <c r="F14" s="202"/>
      <c r="G14" s="202"/>
      <c r="H14" s="202"/>
      <c r="I14" s="202"/>
      <c r="J14" s="202"/>
    </row>
    <row r="15" spans="2:17" ht="15" x14ac:dyDescent="0.25">
      <c r="B15" s="203" t="s">
        <v>552</v>
      </c>
      <c r="C15" s="204">
        <f>SUM(C12:C13)</f>
        <v>130024.52</v>
      </c>
      <c r="D15" s="204">
        <f t="shared" ref="D15:H15" si="0">SUM(D12:D13)</f>
        <v>57013</v>
      </c>
      <c r="E15" s="204">
        <f t="shared" si="0"/>
        <v>3011.47</v>
      </c>
      <c r="F15" s="206">
        <f t="shared" si="0"/>
        <v>44109.22</v>
      </c>
      <c r="G15" s="204">
        <f t="shared" si="0"/>
        <v>0</v>
      </c>
      <c r="H15" s="204">
        <f t="shared" si="0"/>
        <v>0</v>
      </c>
      <c r="I15" s="204">
        <f>SUM(I12:I13)</f>
        <v>0</v>
      </c>
      <c r="J15" s="204">
        <f>SUM(J12:J13)</f>
        <v>139916.83000000002</v>
      </c>
    </row>
    <row r="16" spans="2:17" ht="15" x14ac:dyDescent="0.25">
      <c r="B16" s="173"/>
      <c r="C16" s="202"/>
      <c r="D16" s="202"/>
      <c r="E16" s="202"/>
      <c r="F16" s="202"/>
      <c r="G16" s="202"/>
      <c r="H16" s="202"/>
      <c r="I16" s="202"/>
      <c r="J16" s="202"/>
      <c r="L16" s="1"/>
    </row>
    <row r="18" spans="5:10" ht="15" x14ac:dyDescent="0.25">
      <c r="E18" s="1"/>
      <c r="G18" s="1"/>
      <c r="J18" s="1"/>
    </row>
    <row r="19" spans="5:10" ht="15" x14ac:dyDescent="0.25">
      <c r="E19" s="1"/>
      <c r="G19" s="1"/>
      <c r="J19" s="1"/>
    </row>
    <row r="20" spans="5:10" ht="15" x14ac:dyDescent="0.25">
      <c r="E20" s="1"/>
      <c r="G20" s="1"/>
      <c r="J20" s="1"/>
    </row>
    <row r="21" spans="5:10" ht="15" x14ac:dyDescent="0.25">
      <c r="E21" s="1"/>
      <c r="G21" s="1"/>
      <c r="J21" s="1"/>
    </row>
    <row r="22" spans="5:10" ht="15" x14ac:dyDescent="0.25">
      <c r="E22" s="1"/>
      <c r="G22" s="1"/>
      <c r="J22" s="1"/>
    </row>
    <row r="23" spans="5:10" ht="15" x14ac:dyDescent="0.25">
      <c r="E23" s="1"/>
      <c r="G23" s="59"/>
    </row>
    <row r="24" spans="5:10" x14ac:dyDescent="0.35">
      <c r="E24" s="1"/>
    </row>
    <row r="25" spans="5:10" x14ac:dyDescent="0.35">
      <c r="E25" s="1"/>
    </row>
  </sheetData>
  <mergeCells count="10">
    <mergeCell ref="B3:H3"/>
    <mergeCell ref="B4:H4"/>
    <mergeCell ref="B5:H5"/>
    <mergeCell ref="B8:J8"/>
    <mergeCell ref="D10:D11"/>
    <mergeCell ref="E10:E11"/>
    <mergeCell ref="F10:F11"/>
    <mergeCell ref="G10:G11"/>
    <mergeCell ref="H10:H11"/>
    <mergeCell ref="I10:I11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tabColor theme="9" tint="0.59999389629810485"/>
    <pageSetUpPr fitToPage="1"/>
  </sheetPr>
  <dimension ref="A1:O88"/>
  <sheetViews>
    <sheetView showGridLines="0" topLeftCell="A48" zoomScale="85" zoomScaleNormal="85" workbookViewId="0">
      <selection activeCell="G66" sqref="G66:I68"/>
    </sheetView>
  </sheetViews>
  <sheetFormatPr defaultColWidth="50.7265625" defaultRowHeight="14.5" x14ac:dyDescent="0.35"/>
  <cols>
    <col min="1" max="1" width="11.6328125" style="50" bestFit="1" customWidth="1"/>
    <col min="2" max="2" width="1.26953125" style="5" customWidth="1"/>
    <col min="3" max="3" width="40.1796875" style="5" bestFit="1" customWidth="1"/>
    <col min="4" max="6" width="14.1796875" style="5" bestFit="1" customWidth="1"/>
    <col min="7" max="7" width="11.453125" style="5" bestFit="1" customWidth="1"/>
    <col min="8" max="8" width="8.453125" style="5" bestFit="1" customWidth="1"/>
    <col min="9" max="9" width="12.08984375" style="5" bestFit="1" customWidth="1"/>
    <col min="10" max="10" width="8.453125" style="5" bestFit="1" customWidth="1"/>
    <col min="11" max="14" width="5" style="5" bestFit="1" customWidth="1"/>
    <col min="15" max="15" width="14.1796875" style="279" bestFit="1" customWidth="1"/>
    <col min="16" max="42" width="10.7265625" style="5" customWidth="1"/>
    <col min="43" max="16384" width="50.7265625" style="5"/>
  </cols>
  <sheetData>
    <row r="1" spans="1:15" ht="15" x14ac:dyDescent="0.25">
      <c r="C1" s="96" t="str">
        <f>Balancete_2018!F1</f>
        <v>SALDO EM 31/03/2018</v>
      </c>
      <c r="D1" s="97" t="str">
        <f>RIGHT(C1,10)</f>
        <v>31/03/2018</v>
      </c>
      <c r="E1" s="97"/>
      <c r="F1" s="97"/>
    </row>
    <row r="2" spans="1:15" x14ac:dyDescent="0.35">
      <c r="B2" s="98"/>
      <c r="C2" s="339" t="s">
        <v>463</v>
      </c>
      <c r="D2" s="340"/>
      <c r="E2" s="341"/>
      <c r="F2" s="336" t="s">
        <v>487</v>
      </c>
      <c r="G2" s="334" t="s">
        <v>464</v>
      </c>
      <c r="H2" s="335"/>
      <c r="I2" s="334" t="s">
        <v>466</v>
      </c>
      <c r="J2" s="335"/>
      <c r="K2" s="148"/>
      <c r="L2" s="148"/>
      <c r="M2" s="148"/>
      <c r="N2" s="148"/>
      <c r="O2" s="331" t="s">
        <v>468</v>
      </c>
    </row>
    <row r="3" spans="1:15" x14ac:dyDescent="0.35">
      <c r="B3" s="98"/>
      <c r="C3" s="342"/>
      <c r="D3" s="343"/>
      <c r="E3" s="344"/>
      <c r="F3" s="337"/>
      <c r="G3" s="149" t="s">
        <v>221</v>
      </c>
      <c r="H3" s="149" t="s">
        <v>465</v>
      </c>
      <c r="I3" s="149" t="s">
        <v>467</v>
      </c>
      <c r="J3" s="149" t="s">
        <v>465</v>
      </c>
      <c r="K3" s="149"/>
      <c r="L3" s="149"/>
      <c r="M3" s="149"/>
      <c r="N3" s="149"/>
      <c r="O3" s="332"/>
    </row>
    <row r="4" spans="1:15" ht="15.5" x14ac:dyDescent="0.35">
      <c r="C4" s="100" t="s">
        <v>155</v>
      </c>
      <c r="D4" s="131">
        <f>Datas!B4</f>
        <v>43281</v>
      </c>
      <c r="E4" s="131">
        <v>43100</v>
      </c>
      <c r="F4" s="338"/>
      <c r="G4" s="149" t="s">
        <v>380</v>
      </c>
      <c r="H4" s="149" t="s">
        <v>396</v>
      </c>
      <c r="I4" s="149" t="s">
        <v>392</v>
      </c>
      <c r="J4" s="149" t="s">
        <v>431</v>
      </c>
      <c r="K4" s="148"/>
      <c r="L4" s="148"/>
      <c r="M4" s="148"/>
      <c r="N4" s="148"/>
      <c r="O4" s="333"/>
    </row>
    <row r="5" spans="1:15" ht="15" x14ac:dyDescent="0.25">
      <c r="C5" s="101" t="s">
        <v>157</v>
      </c>
      <c r="D5" s="102">
        <f>D6+D12</f>
        <v>4544375.8</v>
      </c>
      <c r="E5" s="102">
        <v>3370019.28</v>
      </c>
      <c r="F5" s="102">
        <f>F6+F12</f>
        <v>1174356.5199999998</v>
      </c>
      <c r="G5" s="102">
        <f t="shared" ref="G5:O5" si="0">G6+G12</f>
        <v>0</v>
      </c>
      <c r="H5" s="102">
        <f t="shared" si="0"/>
        <v>0</v>
      </c>
      <c r="I5" s="102">
        <f t="shared" si="0"/>
        <v>0</v>
      </c>
      <c r="J5" s="102">
        <f t="shared" si="0"/>
        <v>0</v>
      </c>
      <c r="K5" s="102">
        <f t="shared" si="0"/>
        <v>0</v>
      </c>
      <c r="L5" s="102">
        <f t="shared" si="0"/>
        <v>0</v>
      </c>
      <c r="M5" s="102">
        <f t="shared" si="0"/>
        <v>0</v>
      </c>
      <c r="N5" s="102">
        <f t="shared" si="0"/>
        <v>0</v>
      </c>
      <c r="O5" s="109">
        <f t="shared" si="0"/>
        <v>1174356.5199999998</v>
      </c>
    </row>
    <row r="6" spans="1:15" x14ac:dyDescent="0.35">
      <c r="C6" s="101" t="s">
        <v>158</v>
      </c>
      <c r="D6" s="102">
        <f>SUM(D7:D11)</f>
        <v>4522908.7699999996</v>
      </c>
      <c r="E6" s="102">
        <v>3352381.76</v>
      </c>
      <c r="F6" s="102">
        <f>SUM(F7:F11)</f>
        <v>1170527.0099999998</v>
      </c>
      <c r="G6" s="102">
        <f t="shared" ref="G6:O6" si="1">SUM(G7:G11)</f>
        <v>0</v>
      </c>
      <c r="H6" s="102">
        <f t="shared" si="1"/>
        <v>0</v>
      </c>
      <c r="I6" s="102">
        <f t="shared" si="1"/>
        <v>0</v>
      </c>
      <c r="J6" s="102">
        <f t="shared" si="1"/>
        <v>0</v>
      </c>
      <c r="K6" s="102">
        <f t="shared" si="1"/>
        <v>0</v>
      </c>
      <c r="L6" s="102">
        <f t="shared" si="1"/>
        <v>0</v>
      </c>
      <c r="M6" s="102">
        <f t="shared" si="1"/>
        <v>0</v>
      </c>
      <c r="N6" s="102">
        <f t="shared" si="1"/>
        <v>0</v>
      </c>
      <c r="O6" s="109">
        <f t="shared" si="1"/>
        <v>1170527.0099999998</v>
      </c>
    </row>
    <row r="7" spans="1:15" ht="15" x14ac:dyDescent="0.25">
      <c r="A7" s="51">
        <v>11101</v>
      </c>
      <c r="C7" s="103" t="s">
        <v>404</v>
      </c>
      <c r="D7" s="104">
        <f>SUMIF(Balancete_2018!A:A,A:A,Balancete_2018!F:F)</f>
        <v>756.77</v>
      </c>
      <c r="E7" s="104">
        <v>0</v>
      </c>
      <c r="F7" s="104">
        <f>D7-E7</f>
        <v>756.77</v>
      </c>
      <c r="G7" s="99"/>
      <c r="H7" s="99"/>
      <c r="I7" s="99"/>
      <c r="J7" s="99"/>
      <c r="K7" s="99"/>
      <c r="L7" s="99"/>
      <c r="M7" s="99"/>
      <c r="N7" s="99"/>
      <c r="O7" s="298">
        <f>SUM(F7:N7)</f>
        <v>756.77</v>
      </c>
    </row>
    <row r="8" spans="1:15" x14ac:dyDescent="0.35">
      <c r="A8" s="51" t="s">
        <v>8</v>
      </c>
      <c r="C8" s="105" t="s">
        <v>160</v>
      </c>
      <c r="D8" s="104">
        <f>SUMIF(Balancete_2018!A:A,A:A,Balancete_2018!F:F)</f>
        <v>-34805.31</v>
      </c>
      <c r="E8" s="104">
        <v>-4454</v>
      </c>
      <c r="F8" s="104">
        <f t="shared" ref="F8:F29" si="2">D8-E8</f>
        <v>-30351.309999999998</v>
      </c>
      <c r="G8" s="99"/>
      <c r="H8" s="99"/>
      <c r="I8" s="99"/>
      <c r="J8" s="99"/>
      <c r="K8" s="99"/>
      <c r="L8" s="99"/>
      <c r="M8" s="99"/>
      <c r="N8" s="99"/>
      <c r="O8" s="298">
        <f t="shared" ref="O8:O24" si="3">SUM(F8:N8)</f>
        <v>-30351.309999999998</v>
      </c>
    </row>
    <row r="9" spans="1:15" x14ac:dyDescent="0.35">
      <c r="A9" s="50">
        <v>11103</v>
      </c>
      <c r="C9" s="105" t="s">
        <v>162</v>
      </c>
      <c r="D9" s="104">
        <f>SUMIF(Balancete_2018!A:A,A:A,Balancete_2018!F:F)</f>
        <v>0</v>
      </c>
      <c r="E9" s="104">
        <v>0</v>
      </c>
      <c r="F9" s="104">
        <f t="shared" si="2"/>
        <v>0</v>
      </c>
      <c r="G9" s="99"/>
      <c r="H9" s="99"/>
      <c r="I9" s="99"/>
      <c r="J9" s="99"/>
      <c r="K9" s="99"/>
      <c r="L9" s="99"/>
      <c r="M9" s="99"/>
      <c r="N9" s="99"/>
      <c r="O9" s="298">
        <f t="shared" si="3"/>
        <v>0</v>
      </c>
    </row>
    <row r="10" spans="1:15" x14ac:dyDescent="0.35">
      <c r="A10" s="51" t="s">
        <v>11</v>
      </c>
      <c r="C10" s="105" t="s">
        <v>164</v>
      </c>
      <c r="D10" s="104">
        <f>SUMIF(Balancete_2018!A:A,A:A,Balancete_2018!F:F)</f>
        <v>4556957.3099999996</v>
      </c>
      <c r="E10" s="104">
        <v>3356835.76</v>
      </c>
      <c r="F10" s="104">
        <f t="shared" si="2"/>
        <v>1200121.5499999998</v>
      </c>
      <c r="G10" s="99"/>
      <c r="H10" s="99"/>
      <c r="I10" s="99"/>
      <c r="J10" s="99"/>
      <c r="K10" s="99"/>
      <c r="L10" s="99"/>
      <c r="M10" s="99"/>
      <c r="N10" s="99"/>
      <c r="O10" s="298">
        <f t="shared" si="3"/>
        <v>1200121.5499999998</v>
      </c>
    </row>
    <row r="11" spans="1:15" x14ac:dyDescent="0.35">
      <c r="A11" s="50">
        <v>11105</v>
      </c>
      <c r="C11" s="105" t="s">
        <v>166</v>
      </c>
      <c r="D11" s="104">
        <f>SUMIF(Balancete_2018!A:A,A:A,Balancete_2018!F:F)</f>
        <v>0</v>
      </c>
      <c r="E11" s="104">
        <v>0</v>
      </c>
      <c r="F11" s="104">
        <f t="shared" si="2"/>
        <v>0</v>
      </c>
      <c r="G11" s="99"/>
      <c r="H11" s="99"/>
      <c r="I11" s="99"/>
      <c r="J11" s="99"/>
      <c r="K11" s="99"/>
      <c r="L11" s="99"/>
      <c r="M11" s="99"/>
      <c r="N11" s="99"/>
      <c r="O11" s="298">
        <f t="shared" si="3"/>
        <v>0</v>
      </c>
    </row>
    <row r="12" spans="1:15" x14ac:dyDescent="0.35">
      <c r="C12" s="101" t="s">
        <v>168</v>
      </c>
      <c r="D12" s="102">
        <f t="shared" ref="D12:O12" si="4">SUM(D13:D19)</f>
        <v>21467.03</v>
      </c>
      <c r="E12" s="102">
        <v>17637.52</v>
      </c>
      <c r="F12" s="102">
        <f t="shared" si="4"/>
        <v>3829.5099999999984</v>
      </c>
      <c r="G12" s="102">
        <f t="shared" si="4"/>
        <v>0</v>
      </c>
      <c r="H12" s="102">
        <f t="shared" si="4"/>
        <v>0</v>
      </c>
      <c r="I12" s="102">
        <f t="shared" si="4"/>
        <v>0</v>
      </c>
      <c r="J12" s="102">
        <f t="shared" si="4"/>
        <v>0</v>
      </c>
      <c r="K12" s="102">
        <f t="shared" si="4"/>
        <v>0</v>
      </c>
      <c r="L12" s="102">
        <f t="shared" si="4"/>
        <v>0</v>
      </c>
      <c r="M12" s="102">
        <f t="shared" si="4"/>
        <v>0</v>
      </c>
      <c r="N12" s="102">
        <f t="shared" si="4"/>
        <v>0</v>
      </c>
      <c r="O12" s="109">
        <f t="shared" si="4"/>
        <v>3829.5099999999984</v>
      </c>
    </row>
    <row r="13" spans="1:15" ht="15" x14ac:dyDescent="0.25">
      <c r="A13" s="51" t="s">
        <v>14</v>
      </c>
      <c r="C13" s="106" t="s">
        <v>912</v>
      </c>
      <c r="D13" s="107">
        <f>SUMIF(Balancete_2018!A:A,A:A,Balancete_2018!F:F)</f>
        <v>0</v>
      </c>
      <c r="E13" s="104">
        <v>0</v>
      </c>
      <c r="F13" s="104">
        <f t="shared" si="2"/>
        <v>0</v>
      </c>
      <c r="G13" s="99"/>
      <c r="H13" s="99"/>
      <c r="I13" s="99"/>
      <c r="J13" s="99"/>
      <c r="K13" s="99"/>
      <c r="L13" s="99"/>
      <c r="M13" s="99"/>
      <c r="N13" s="99"/>
      <c r="O13" s="270">
        <f t="shared" si="3"/>
        <v>0</v>
      </c>
    </row>
    <row r="14" spans="1:15" ht="15" x14ac:dyDescent="0.25">
      <c r="A14" s="51" t="s">
        <v>15</v>
      </c>
      <c r="C14" s="99" t="s">
        <v>172</v>
      </c>
      <c r="D14" s="107">
        <f>SUMIF(Balancete_2018!A:A,A:A,Balancete_2018!F:F)</f>
        <v>13837.67</v>
      </c>
      <c r="E14" s="104">
        <v>0</v>
      </c>
      <c r="F14" s="104">
        <f t="shared" si="2"/>
        <v>13837.67</v>
      </c>
      <c r="G14" s="99"/>
      <c r="H14" s="99"/>
      <c r="I14" s="99"/>
      <c r="J14" s="99"/>
      <c r="K14" s="99"/>
      <c r="L14" s="99"/>
      <c r="M14" s="99"/>
      <c r="N14" s="99"/>
      <c r="O14" s="298">
        <f t="shared" si="3"/>
        <v>13837.67</v>
      </c>
    </row>
    <row r="15" spans="1:15" ht="15" x14ac:dyDescent="0.25">
      <c r="A15" s="51" t="s">
        <v>20</v>
      </c>
      <c r="C15" s="99" t="s">
        <v>913</v>
      </c>
      <c r="D15" s="107">
        <f>SUMIF(Balancete_2018!A:A,A:A,Balancete_2018!F:F)</f>
        <v>764.29</v>
      </c>
      <c r="E15" s="104">
        <v>774.03</v>
      </c>
      <c r="F15" s="104">
        <f t="shared" si="2"/>
        <v>-9.7400000000000091</v>
      </c>
      <c r="G15" s="99"/>
      <c r="H15" s="99"/>
      <c r="I15" s="99"/>
      <c r="J15" s="99"/>
      <c r="K15" s="99"/>
      <c r="L15" s="99"/>
      <c r="M15" s="99"/>
      <c r="N15" s="99"/>
      <c r="O15" s="270">
        <f t="shared" si="3"/>
        <v>-9.7400000000000091</v>
      </c>
    </row>
    <row r="16" spans="1:15" x14ac:dyDescent="0.35">
      <c r="A16" s="51">
        <v>11205</v>
      </c>
      <c r="C16" s="99" t="s">
        <v>440</v>
      </c>
      <c r="D16" s="104">
        <f>SUMIF(Balancete_2018!A:A,A:A,Balancete_2018!F:F)</f>
        <v>1215.3599999999999</v>
      </c>
      <c r="E16" s="104">
        <v>689.97</v>
      </c>
      <c r="F16" s="104">
        <f t="shared" si="2"/>
        <v>525.38999999999987</v>
      </c>
      <c r="G16" s="99"/>
      <c r="H16" s="99"/>
      <c r="I16" s="99"/>
      <c r="J16" s="99"/>
      <c r="K16" s="99"/>
      <c r="L16" s="99"/>
      <c r="M16" s="99"/>
      <c r="N16" s="99"/>
      <c r="O16" s="270">
        <f t="shared" si="3"/>
        <v>525.38999999999987</v>
      </c>
    </row>
    <row r="17" spans="1:15" ht="15" x14ac:dyDescent="0.25">
      <c r="A17" s="51"/>
      <c r="C17" s="99" t="s">
        <v>502</v>
      </c>
      <c r="D17" s="104"/>
      <c r="E17" s="104"/>
      <c r="F17" s="104">
        <f t="shared" ref="F17" si="5">D17-E17</f>
        <v>0</v>
      </c>
      <c r="G17" s="99"/>
      <c r="H17" s="99"/>
      <c r="I17" s="99"/>
      <c r="J17" s="99"/>
      <c r="K17" s="99"/>
      <c r="L17" s="99"/>
      <c r="M17" s="99"/>
      <c r="N17" s="99"/>
      <c r="O17" s="298">
        <f t="shared" ref="O17" si="6">SUM(F17:N17)</f>
        <v>0</v>
      </c>
    </row>
    <row r="18" spans="1:15" ht="15" x14ac:dyDescent="0.25">
      <c r="A18" s="51">
        <v>11501</v>
      </c>
      <c r="C18" s="99" t="s">
        <v>405</v>
      </c>
      <c r="D18" s="104">
        <f>SUMIF(Balancete_2018!A:A,A:A,Balancete_2018!F:F)</f>
        <v>5649.71</v>
      </c>
      <c r="E18" s="104">
        <v>16173.52</v>
      </c>
      <c r="F18" s="104">
        <f t="shared" si="2"/>
        <v>-10523.810000000001</v>
      </c>
      <c r="G18" s="99"/>
      <c r="H18" s="99"/>
      <c r="I18" s="99"/>
      <c r="J18" s="99"/>
      <c r="K18" s="99"/>
      <c r="L18" s="99"/>
      <c r="M18" s="99"/>
      <c r="N18" s="99"/>
      <c r="O18" s="270">
        <f t="shared" si="3"/>
        <v>-10523.810000000001</v>
      </c>
    </row>
    <row r="19" spans="1:15" ht="15" x14ac:dyDescent="0.25">
      <c r="A19" s="51" t="s">
        <v>21</v>
      </c>
      <c r="C19" s="106" t="s">
        <v>176</v>
      </c>
      <c r="D19" s="104">
        <f>SUM('B. Patrimônial_Base'!D22:D23)</f>
        <v>0</v>
      </c>
      <c r="E19" s="104">
        <v>0</v>
      </c>
      <c r="F19" s="104">
        <f t="shared" si="2"/>
        <v>0</v>
      </c>
      <c r="G19" s="99"/>
      <c r="H19" s="99"/>
      <c r="I19" s="99"/>
      <c r="J19" s="99"/>
      <c r="K19" s="99"/>
      <c r="L19" s="99"/>
      <c r="M19" s="99"/>
      <c r="N19" s="99"/>
      <c r="O19" s="298">
        <f t="shared" si="3"/>
        <v>0</v>
      </c>
    </row>
    <row r="20" spans="1:15" ht="15" x14ac:dyDescent="0.25">
      <c r="C20" s="99"/>
      <c r="D20" s="104"/>
      <c r="E20" s="104"/>
      <c r="F20" s="104">
        <f t="shared" si="2"/>
        <v>0</v>
      </c>
      <c r="G20" s="99"/>
      <c r="H20" s="99"/>
      <c r="I20" s="99"/>
      <c r="J20" s="99"/>
      <c r="K20" s="99"/>
      <c r="L20" s="99"/>
      <c r="M20" s="99"/>
      <c r="N20" s="99"/>
      <c r="O20" s="298">
        <f t="shared" si="3"/>
        <v>0</v>
      </c>
    </row>
    <row r="21" spans="1:15" x14ac:dyDescent="0.35">
      <c r="C21" s="101" t="s">
        <v>179</v>
      </c>
      <c r="D21" s="102">
        <f t="shared" ref="D21:O21" si="7">D23+D24</f>
        <v>333353.28999999998</v>
      </c>
      <c r="E21" s="102">
        <v>343025.03</v>
      </c>
      <c r="F21" s="102">
        <f t="shared" si="7"/>
        <v>-9671.7400000000489</v>
      </c>
      <c r="G21" s="102">
        <f t="shared" si="7"/>
        <v>37459.14</v>
      </c>
      <c r="H21" s="102">
        <f t="shared" si="7"/>
        <v>619.6</v>
      </c>
      <c r="I21" s="102">
        <f t="shared" si="7"/>
        <v>0</v>
      </c>
      <c r="J21" s="102">
        <f t="shared" si="7"/>
        <v>0</v>
      </c>
      <c r="K21" s="102">
        <f t="shared" si="7"/>
        <v>0</v>
      </c>
      <c r="L21" s="102">
        <f t="shared" si="7"/>
        <v>0</v>
      </c>
      <c r="M21" s="102">
        <f t="shared" si="7"/>
        <v>0</v>
      </c>
      <c r="N21" s="102">
        <f t="shared" si="7"/>
        <v>0</v>
      </c>
      <c r="O21" s="109">
        <f t="shared" si="7"/>
        <v>28406.999999999949</v>
      </c>
    </row>
    <row r="22" spans="1:15" ht="15" x14ac:dyDescent="0.25">
      <c r="C22" s="103" t="s">
        <v>909</v>
      </c>
      <c r="D22" s="102"/>
      <c r="E22" s="303"/>
      <c r="F22" s="102"/>
      <c r="G22" s="102"/>
      <c r="H22" s="102"/>
      <c r="I22" s="102"/>
      <c r="J22" s="102"/>
      <c r="K22" s="102"/>
      <c r="L22" s="102"/>
      <c r="M22" s="102"/>
      <c r="N22" s="102"/>
      <c r="O22" s="109"/>
    </row>
    <row r="23" spans="1:15" x14ac:dyDescent="0.35">
      <c r="A23" s="50" t="s">
        <v>245</v>
      </c>
      <c r="C23" s="108" t="s">
        <v>180</v>
      </c>
      <c r="D23" s="104">
        <f>SUMIF(Balancete_2018!A:A,A:A,Balancete_2018!F:F)</f>
        <v>333353.28999999998</v>
      </c>
      <c r="E23" s="104">
        <v>343025.03</v>
      </c>
      <c r="F23" s="104">
        <f t="shared" si="2"/>
        <v>-9671.7400000000489</v>
      </c>
      <c r="G23" s="102">
        <f>SUMIF(Balancete_2018!$A:$A,G4,Balancete_2018!$F:$F)</f>
        <v>37459.14</v>
      </c>
      <c r="H23" s="102">
        <f>SUMIF(Balancete_2018!$A:$A,H4,Balancete_2018!$F:$F)</f>
        <v>619.6</v>
      </c>
      <c r="I23" s="102"/>
      <c r="J23" s="102"/>
      <c r="K23" s="102"/>
      <c r="L23" s="102"/>
      <c r="M23" s="102"/>
      <c r="N23" s="102"/>
      <c r="O23" s="298">
        <f t="shared" si="3"/>
        <v>28406.999999999949</v>
      </c>
    </row>
    <row r="24" spans="1:15" x14ac:dyDescent="0.35">
      <c r="A24" s="50" t="s">
        <v>256</v>
      </c>
      <c r="C24" s="101" t="s">
        <v>184</v>
      </c>
      <c r="D24" s="104">
        <f>SUMIF(Balancete_2018!A:A,A:A,Balancete_2018!F:F)</f>
        <v>0</v>
      </c>
      <c r="E24" s="104">
        <v>0</v>
      </c>
      <c r="F24" s="104">
        <f t="shared" si="2"/>
        <v>0</v>
      </c>
      <c r="G24" s="102"/>
      <c r="H24" s="102"/>
      <c r="I24" s="102">
        <f>SUMIF(Balancete_2018!$A:$A,I4,Balancete_2018!$F:$F)</f>
        <v>0</v>
      </c>
      <c r="J24" s="102">
        <f>SUMIF(Balancete_2018!$A:$A,J4,Balancete_2018!$F:$F)</f>
        <v>0</v>
      </c>
      <c r="K24" s="102"/>
      <c r="L24" s="102"/>
      <c r="M24" s="102"/>
      <c r="N24" s="102"/>
      <c r="O24" s="298">
        <f t="shared" si="3"/>
        <v>0</v>
      </c>
    </row>
    <row r="25" spans="1:15" ht="15" x14ac:dyDescent="0.25">
      <c r="C25" s="99"/>
      <c r="D25" s="104"/>
      <c r="E25" s="104"/>
      <c r="F25" s="104">
        <f t="shared" si="2"/>
        <v>0</v>
      </c>
      <c r="G25" s="99"/>
      <c r="H25" s="99"/>
      <c r="I25" s="99"/>
      <c r="J25" s="99"/>
      <c r="K25" s="99"/>
      <c r="L25" s="99"/>
      <c r="M25" s="99"/>
      <c r="N25" s="99"/>
      <c r="O25" s="299"/>
    </row>
    <row r="26" spans="1:15" ht="15" x14ac:dyDescent="0.25">
      <c r="C26" s="101" t="s">
        <v>191</v>
      </c>
      <c r="D26" s="102">
        <f>D27</f>
        <v>10423.36</v>
      </c>
      <c r="E26" s="102">
        <v>10423.36</v>
      </c>
      <c r="F26" s="102">
        <f>F27</f>
        <v>0</v>
      </c>
      <c r="G26" s="102">
        <f t="shared" ref="G26:O26" si="8">G27</f>
        <v>0</v>
      </c>
      <c r="H26" s="102">
        <f t="shared" si="8"/>
        <v>0</v>
      </c>
      <c r="I26" s="102">
        <f t="shared" si="8"/>
        <v>0</v>
      </c>
      <c r="J26" s="102">
        <f t="shared" si="8"/>
        <v>0</v>
      </c>
      <c r="K26" s="102">
        <f t="shared" si="8"/>
        <v>0</v>
      </c>
      <c r="L26" s="102">
        <f t="shared" si="8"/>
        <v>0</v>
      </c>
      <c r="M26" s="102">
        <f t="shared" si="8"/>
        <v>0</v>
      </c>
      <c r="N26" s="102">
        <f t="shared" si="8"/>
        <v>0</v>
      </c>
      <c r="O26" s="109">
        <f t="shared" si="8"/>
        <v>0</v>
      </c>
    </row>
    <row r="27" spans="1:15" ht="15" x14ac:dyDescent="0.25">
      <c r="A27" s="51">
        <v>1910301001</v>
      </c>
      <c r="C27" s="106" t="s">
        <v>193</v>
      </c>
      <c r="D27" s="104">
        <f>SUMIF(Balancete_2018!A:A,A:A,Balancete_2018!F:F)</f>
        <v>10423.36</v>
      </c>
      <c r="E27" s="104">
        <v>10423.36</v>
      </c>
      <c r="F27" s="104">
        <f t="shared" si="2"/>
        <v>0</v>
      </c>
      <c r="G27" s="99"/>
      <c r="H27" s="99"/>
      <c r="I27" s="99"/>
      <c r="J27" s="99"/>
      <c r="K27" s="99"/>
      <c r="L27" s="99"/>
      <c r="M27" s="99"/>
      <c r="N27" s="99"/>
      <c r="O27" s="298">
        <f t="shared" ref="O27" si="9">SUM(F27:N27)</f>
        <v>0</v>
      </c>
    </row>
    <row r="28" spans="1:15" ht="15" x14ac:dyDescent="0.25">
      <c r="C28" s="99"/>
      <c r="D28" s="104"/>
      <c r="E28" s="104"/>
      <c r="F28" s="104">
        <f t="shared" si="2"/>
        <v>0</v>
      </c>
      <c r="G28" s="99"/>
      <c r="H28" s="99"/>
      <c r="I28" s="99"/>
      <c r="J28" s="99"/>
      <c r="K28" s="99"/>
      <c r="L28" s="99"/>
      <c r="M28" s="99"/>
      <c r="N28" s="99"/>
      <c r="O28" s="299"/>
    </row>
    <row r="29" spans="1:15" ht="15" x14ac:dyDescent="0.25">
      <c r="C29" s="108" t="s">
        <v>194</v>
      </c>
      <c r="D29" s="109">
        <f>D5+D21+D26</f>
        <v>4888152.45</v>
      </c>
      <c r="E29" s="109">
        <v>3723467.6699999995</v>
      </c>
      <c r="F29" s="104">
        <f t="shared" si="2"/>
        <v>1164684.7800000007</v>
      </c>
      <c r="G29" s="109">
        <f t="shared" ref="G29:O29" si="10">G5+G21+G26</f>
        <v>37459.14</v>
      </c>
      <c r="H29" s="109">
        <f t="shared" si="10"/>
        <v>619.6</v>
      </c>
      <c r="I29" s="109">
        <f t="shared" si="10"/>
        <v>0</v>
      </c>
      <c r="J29" s="109">
        <f t="shared" si="10"/>
        <v>0</v>
      </c>
      <c r="K29" s="109">
        <f t="shared" si="10"/>
        <v>0</v>
      </c>
      <c r="L29" s="109">
        <f t="shared" si="10"/>
        <v>0</v>
      </c>
      <c r="M29" s="109">
        <f t="shared" si="10"/>
        <v>0</v>
      </c>
      <c r="N29" s="109">
        <f t="shared" si="10"/>
        <v>0</v>
      </c>
      <c r="O29" s="109">
        <f t="shared" si="10"/>
        <v>1202763.5199999998</v>
      </c>
    </row>
    <row r="30" spans="1:15" ht="15.5" x14ac:dyDescent="0.35">
      <c r="C30" s="111" t="s">
        <v>156</v>
      </c>
      <c r="D30" s="131">
        <f>Datas!B4</f>
        <v>43281</v>
      </c>
      <c r="E30" s="131">
        <f>E4</f>
        <v>43100</v>
      </c>
      <c r="F30" s="131" t="s">
        <v>487</v>
      </c>
      <c r="G30" s="147"/>
      <c r="H30" s="147"/>
      <c r="I30" s="147"/>
      <c r="J30" s="147"/>
      <c r="K30" s="147"/>
      <c r="L30" s="147"/>
      <c r="M30" s="147"/>
      <c r="N30" s="147"/>
      <c r="O30" s="300"/>
    </row>
    <row r="31" spans="1:15" ht="15" x14ac:dyDescent="0.25">
      <c r="C31" s="101" t="s">
        <v>157</v>
      </c>
      <c r="D31" s="102">
        <f>D32</f>
        <v>232276.58999999997</v>
      </c>
      <c r="E31" s="102">
        <v>86216.26999999999</v>
      </c>
      <c r="F31" s="102">
        <f>F32</f>
        <v>146060.32</v>
      </c>
      <c r="G31" s="102">
        <f t="shared" ref="G31:O31" si="11">G32</f>
        <v>0</v>
      </c>
      <c r="H31" s="102">
        <f t="shared" si="11"/>
        <v>0</v>
      </c>
      <c r="I31" s="102">
        <f t="shared" si="11"/>
        <v>0</v>
      </c>
      <c r="J31" s="102">
        <f t="shared" si="11"/>
        <v>0</v>
      </c>
      <c r="K31" s="102">
        <f t="shared" si="11"/>
        <v>0</v>
      </c>
      <c r="L31" s="102">
        <f t="shared" si="11"/>
        <v>0</v>
      </c>
      <c r="M31" s="102">
        <f t="shared" si="11"/>
        <v>0</v>
      </c>
      <c r="N31" s="102">
        <f t="shared" si="11"/>
        <v>0</v>
      </c>
      <c r="O31" s="109">
        <f t="shared" si="11"/>
        <v>146060.32</v>
      </c>
    </row>
    <row r="32" spans="1:15" x14ac:dyDescent="0.35">
      <c r="C32" s="101" t="s">
        <v>159</v>
      </c>
      <c r="D32" s="102">
        <f>SUM(D33:D43)</f>
        <v>232276.58999999997</v>
      </c>
      <c r="E32" s="102">
        <v>86216.26999999999</v>
      </c>
      <c r="F32" s="102">
        <f>SUM(F33:F43)</f>
        <v>146060.32</v>
      </c>
      <c r="G32" s="102">
        <f t="shared" ref="G32:O32" si="12">SUM(G33:G43)</f>
        <v>0</v>
      </c>
      <c r="H32" s="102">
        <f t="shared" si="12"/>
        <v>0</v>
      </c>
      <c r="I32" s="102">
        <f t="shared" si="12"/>
        <v>0</v>
      </c>
      <c r="J32" s="102">
        <f t="shared" si="12"/>
        <v>0</v>
      </c>
      <c r="K32" s="102">
        <f t="shared" si="12"/>
        <v>0</v>
      </c>
      <c r="L32" s="102">
        <f t="shared" si="12"/>
        <v>0</v>
      </c>
      <c r="M32" s="102">
        <f t="shared" si="12"/>
        <v>0</v>
      </c>
      <c r="N32" s="102">
        <f t="shared" si="12"/>
        <v>0</v>
      </c>
      <c r="O32" s="109">
        <f t="shared" si="12"/>
        <v>146060.32</v>
      </c>
    </row>
    <row r="33" spans="1:15" ht="15" x14ac:dyDescent="0.25">
      <c r="A33" s="50">
        <v>2110101</v>
      </c>
      <c r="C33" s="99" t="s">
        <v>161</v>
      </c>
      <c r="D33" s="104">
        <f>SUMIF(Balancete_2018!A:A,A:A,Balancete_2018!F:F)</f>
        <v>90174.48</v>
      </c>
      <c r="E33" s="104">
        <v>14241.19</v>
      </c>
      <c r="F33" s="104">
        <f t="shared" ref="F33:F57" si="13">D33-E33</f>
        <v>75933.289999999994</v>
      </c>
      <c r="G33" s="99"/>
      <c r="H33" s="99"/>
      <c r="I33" s="99"/>
      <c r="J33" s="99"/>
      <c r="K33" s="99"/>
      <c r="L33" s="99"/>
      <c r="M33" s="99"/>
      <c r="N33" s="99"/>
      <c r="O33" s="270">
        <f t="shared" ref="O33:O57" si="14">SUM(F33:N33)</f>
        <v>75933.289999999994</v>
      </c>
    </row>
    <row r="34" spans="1:15" ht="15" x14ac:dyDescent="0.25">
      <c r="A34" s="50">
        <v>2110102</v>
      </c>
      <c r="C34" s="99" t="s">
        <v>766</v>
      </c>
      <c r="D34" s="104">
        <f>SUMIF(Balancete_2018!A:A,A:A,Balancete_2018!F:F)</f>
        <v>17492.37</v>
      </c>
      <c r="E34" s="104">
        <v>5931.83</v>
      </c>
      <c r="F34" s="104">
        <f t="shared" ref="F34" si="15">D34-E34</f>
        <v>11560.539999999999</v>
      </c>
      <c r="G34" s="99"/>
      <c r="H34" s="99"/>
      <c r="I34" s="99"/>
      <c r="J34" s="99"/>
      <c r="K34" s="99"/>
      <c r="L34" s="99"/>
      <c r="M34" s="99"/>
      <c r="N34" s="99"/>
      <c r="O34" s="270">
        <f t="shared" ref="O34" si="16">SUM(F34:N34)</f>
        <v>11560.539999999999</v>
      </c>
    </row>
    <row r="35" spans="1:15" x14ac:dyDescent="0.35">
      <c r="A35" s="50">
        <v>2110301</v>
      </c>
      <c r="C35" s="99" t="s">
        <v>163</v>
      </c>
      <c r="D35" s="104">
        <f>SUMIF(Balancete_2018!A:A,A:A,Balancete_2018!F:F)</f>
        <v>7421.42</v>
      </c>
      <c r="E35" s="104">
        <v>3847.6</v>
      </c>
      <c r="F35" s="104">
        <f t="shared" si="13"/>
        <v>3573.82</v>
      </c>
      <c r="G35" s="99"/>
      <c r="H35" s="99"/>
      <c r="I35" s="99"/>
      <c r="J35" s="99"/>
      <c r="K35" s="99"/>
      <c r="L35" s="99"/>
      <c r="M35" s="99"/>
      <c r="N35" s="99"/>
      <c r="O35" s="270">
        <f t="shared" si="14"/>
        <v>3573.82</v>
      </c>
    </row>
    <row r="36" spans="1:15" x14ac:dyDescent="0.35">
      <c r="A36" s="50">
        <v>2110302</v>
      </c>
      <c r="C36" s="99" t="s">
        <v>165</v>
      </c>
      <c r="D36" s="104">
        <f>SUMIF(Balancete_2018!A:A,A:A,Balancete_2018!F:F)</f>
        <v>1620.1</v>
      </c>
      <c r="E36" s="104">
        <v>350.01</v>
      </c>
      <c r="F36" s="104">
        <f t="shared" si="13"/>
        <v>1270.0899999999999</v>
      </c>
      <c r="G36" s="99"/>
      <c r="H36" s="99"/>
      <c r="I36" s="99"/>
      <c r="J36" s="99"/>
      <c r="K36" s="99"/>
      <c r="L36" s="99"/>
      <c r="M36" s="99"/>
      <c r="N36" s="99"/>
      <c r="O36" s="270">
        <f t="shared" si="14"/>
        <v>1270.0899999999999</v>
      </c>
    </row>
    <row r="37" spans="1:15" x14ac:dyDescent="0.35">
      <c r="A37" s="50">
        <v>2110501</v>
      </c>
      <c r="C37" s="99" t="s">
        <v>441</v>
      </c>
      <c r="D37" s="104">
        <f>SUMIF(Balancete_2018!A:A,A:A,Balancete_2018!F:F)</f>
        <v>0</v>
      </c>
      <c r="E37" s="104">
        <v>1253.46</v>
      </c>
      <c r="F37" s="104">
        <f t="shared" si="13"/>
        <v>-1253.46</v>
      </c>
      <c r="G37" s="99"/>
      <c r="H37" s="99"/>
      <c r="I37" s="99"/>
      <c r="J37" s="99"/>
      <c r="K37" s="99"/>
      <c r="L37" s="99"/>
      <c r="M37" s="99"/>
      <c r="N37" s="99"/>
      <c r="O37" s="298">
        <f t="shared" si="14"/>
        <v>-1253.46</v>
      </c>
    </row>
    <row r="38" spans="1:15" x14ac:dyDescent="0.35">
      <c r="A38" s="50">
        <v>2110502</v>
      </c>
      <c r="C38" s="106" t="s">
        <v>167</v>
      </c>
      <c r="D38" s="104">
        <f>SUMIF(Balancete_2018!A:A,A:A,Balancete_2018!F:F)</f>
        <v>15618.36</v>
      </c>
      <c r="E38" s="104">
        <v>12831.26</v>
      </c>
      <c r="F38" s="104">
        <f t="shared" si="13"/>
        <v>2787.1000000000004</v>
      </c>
      <c r="G38" s="99"/>
      <c r="H38" s="99"/>
      <c r="I38" s="99"/>
      <c r="J38" s="99"/>
      <c r="K38" s="99"/>
      <c r="L38" s="99"/>
      <c r="M38" s="99"/>
      <c r="N38" s="99"/>
      <c r="O38" s="270">
        <f t="shared" si="14"/>
        <v>2787.1000000000004</v>
      </c>
    </row>
    <row r="39" spans="1:15" x14ac:dyDescent="0.35">
      <c r="A39" s="50">
        <v>2110503</v>
      </c>
      <c r="C39" s="99" t="s">
        <v>169</v>
      </c>
      <c r="D39" s="104">
        <f>SUMIF(Balancete_2018!A:A,A:A,Balancete_2018!F:F)</f>
        <v>0</v>
      </c>
      <c r="E39" s="104">
        <v>0</v>
      </c>
      <c r="F39" s="104">
        <f t="shared" si="13"/>
        <v>0</v>
      </c>
      <c r="G39" s="99"/>
      <c r="H39" s="99"/>
      <c r="I39" s="99"/>
      <c r="J39" s="99"/>
      <c r="K39" s="99"/>
      <c r="L39" s="99"/>
      <c r="M39" s="99"/>
      <c r="N39" s="99"/>
      <c r="O39" s="298">
        <f t="shared" si="14"/>
        <v>0</v>
      </c>
    </row>
    <row r="40" spans="1:15" x14ac:dyDescent="0.35">
      <c r="A40" s="50">
        <v>2110601</v>
      </c>
      <c r="C40" s="106" t="s">
        <v>171</v>
      </c>
      <c r="D40" s="104">
        <f>SUMIF(Balancete_2018!A:A,A:A,Balancete_2018!F:F)</f>
        <v>0</v>
      </c>
      <c r="E40" s="104">
        <v>0</v>
      </c>
      <c r="F40" s="104">
        <f t="shared" si="13"/>
        <v>0</v>
      </c>
      <c r="G40" s="99"/>
      <c r="H40" s="99"/>
      <c r="I40" s="99"/>
      <c r="J40" s="99"/>
      <c r="K40" s="99"/>
      <c r="L40" s="99"/>
      <c r="M40" s="99"/>
      <c r="N40" s="99"/>
      <c r="O40" s="298">
        <f t="shared" si="14"/>
        <v>0</v>
      </c>
    </row>
    <row r="41" spans="1:15" x14ac:dyDescent="0.35">
      <c r="A41" s="50">
        <v>2110801</v>
      </c>
      <c r="C41" s="99" t="s">
        <v>173</v>
      </c>
      <c r="D41" s="104">
        <f>SUMIF(Balancete_2018!A:A,A:A,Balancete_2018!F:F)</f>
        <v>99949.86</v>
      </c>
      <c r="E41" s="104">
        <v>47760.92</v>
      </c>
      <c r="F41" s="104">
        <f t="shared" si="13"/>
        <v>52188.94</v>
      </c>
      <c r="G41" s="99"/>
      <c r="H41" s="99"/>
      <c r="I41" s="99"/>
      <c r="J41" s="99"/>
      <c r="K41" s="99"/>
      <c r="L41" s="99"/>
      <c r="M41" s="99"/>
      <c r="N41" s="99"/>
      <c r="O41" s="270">
        <f t="shared" si="14"/>
        <v>52188.94</v>
      </c>
    </row>
    <row r="42" spans="1:15" x14ac:dyDescent="0.35">
      <c r="A42" s="50">
        <v>2110802</v>
      </c>
      <c r="C42" s="99" t="s">
        <v>175</v>
      </c>
      <c r="D42" s="104">
        <f>SUMIF(Balancete_2018!A:A,A:A,Balancete_2018!F:F)</f>
        <v>0</v>
      </c>
      <c r="E42" s="104">
        <v>0</v>
      </c>
      <c r="F42" s="104">
        <f t="shared" si="13"/>
        <v>0</v>
      </c>
      <c r="G42" s="99"/>
      <c r="H42" s="99"/>
      <c r="I42" s="99"/>
      <c r="J42" s="99"/>
      <c r="K42" s="99"/>
      <c r="L42" s="99"/>
      <c r="M42" s="99"/>
      <c r="N42" s="99"/>
      <c r="O42" s="298">
        <f t="shared" si="14"/>
        <v>0</v>
      </c>
    </row>
    <row r="43" spans="1:15" x14ac:dyDescent="0.35">
      <c r="A43" s="50">
        <v>21109</v>
      </c>
      <c r="C43" s="106" t="s">
        <v>177</v>
      </c>
      <c r="D43" s="104">
        <f>SUMIF(Balancete_2018!A:A,A:A,Balancete_2018!F:F)</f>
        <v>0</v>
      </c>
      <c r="E43" s="104">
        <v>0</v>
      </c>
      <c r="F43" s="104">
        <f t="shared" si="13"/>
        <v>0</v>
      </c>
      <c r="G43" s="99"/>
      <c r="H43" s="99"/>
      <c r="I43" s="99"/>
      <c r="J43" s="99"/>
      <c r="K43" s="99"/>
      <c r="L43" s="99"/>
      <c r="M43" s="99"/>
      <c r="N43" s="99"/>
      <c r="O43" s="298">
        <f t="shared" si="14"/>
        <v>0</v>
      </c>
    </row>
    <row r="44" spans="1:15" x14ac:dyDescent="0.35">
      <c r="C44" s="101"/>
      <c r="D44" s="112">
        <v>0</v>
      </c>
      <c r="E44" s="112">
        <v>0</v>
      </c>
      <c r="F44" s="104">
        <f t="shared" si="13"/>
        <v>0</v>
      </c>
      <c r="G44" s="99"/>
      <c r="H44" s="99"/>
      <c r="I44" s="99"/>
      <c r="J44" s="99"/>
      <c r="K44" s="99"/>
      <c r="L44" s="99"/>
      <c r="M44" s="99"/>
      <c r="N44" s="99"/>
      <c r="O44" s="298">
        <f t="shared" si="14"/>
        <v>0</v>
      </c>
    </row>
    <row r="45" spans="1:15" x14ac:dyDescent="0.35">
      <c r="C45" s="101" t="s">
        <v>179</v>
      </c>
      <c r="D45" s="110"/>
      <c r="E45" s="110"/>
      <c r="F45" s="104">
        <f t="shared" si="13"/>
        <v>0</v>
      </c>
      <c r="G45" s="99"/>
      <c r="H45" s="99"/>
      <c r="I45" s="99"/>
      <c r="J45" s="99"/>
      <c r="K45" s="99"/>
      <c r="L45" s="99"/>
      <c r="M45" s="99"/>
      <c r="N45" s="99"/>
      <c r="O45" s="298">
        <f t="shared" si="14"/>
        <v>0</v>
      </c>
    </row>
    <row r="46" spans="1:15" x14ac:dyDescent="0.35">
      <c r="C46" s="99"/>
      <c r="D46" s="110"/>
      <c r="E46" s="110"/>
      <c r="F46" s="104">
        <f t="shared" si="13"/>
        <v>0</v>
      </c>
      <c r="G46" s="99"/>
      <c r="H46" s="99"/>
      <c r="I46" s="99"/>
      <c r="J46" s="99"/>
      <c r="K46" s="99"/>
      <c r="L46" s="99"/>
      <c r="M46" s="99"/>
      <c r="N46" s="99"/>
      <c r="O46" s="298">
        <f t="shared" si="14"/>
        <v>0</v>
      </c>
    </row>
    <row r="47" spans="1:15" x14ac:dyDescent="0.35">
      <c r="C47" s="101" t="s">
        <v>183</v>
      </c>
      <c r="D47" s="102">
        <f>D48+D50</f>
        <v>4645452.5</v>
      </c>
      <c r="E47" s="102">
        <v>3626828.04</v>
      </c>
      <c r="F47" s="102">
        <f>F48+F50</f>
        <v>1018624.4599999997</v>
      </c>
      <c r="G47" s="102">
        <f t="shared" ref="G47:O47" si="17">G48+G50</f>
        <v>0</v>
      </c>
      <c r="H47" s="102">
        <f t="shared" si="17"/>
        <v>0</v>
      </c>
      <c r="I47" s="102">
        <f t="shared" si="17"/>
        <v>0</v>
      </c>
      <c r="J47" s="102">
        <f t="shared" si="17"/>
        <v>0</v>
      </c>
      <c r="K47" s="102">
        <f t="shared" si="17"/>
        <v>0</v>
      </c>
      <c r="L47" s="102">
        <f t="shared" si="17"/>
        <v>0</v>
      </c>
      <c r="M47" s="102">
        <f t="shared" si="17"/>
        <v>0</v>
      </c>
      <c r="N47" s="102">
        <f t="shared" si="17"/>
        <v>0</v>
      </c>
      <c r="O47" s="109">
        <f t="shared" si="17"/>
        <v>1018624.4599999997</v>
      </c>
    </row>
    <row r="48" spans="1:15" x14ac:dyDescent="0.35">
      <c r="A48" s="50">
        <v>2410101001</v>
      </c>
      <c r="C48" s="99" t="s">
        <v>185</v>
      </c>
      <c r="D48" s="104">
        <f>SUMIF(Balancete_2018!A:A,A:A,Balancete_2018!F:F)</f>
        <v>1619466.22</v>
      </c>
      <c r="E48" s="104">
        <v>1619466.22</v>
      </c>
      <c r="F48" s="104">
        <f t="shared" si="13"/>
        <v>0</v>
      </c>
      <c r="G48" s="99"/>
      <c r="H48" s="99"/>
      <c r="I48" s="99"/>
      <c r="J48" s="99"/>
      <c r="K48" s="99"/>
      <c r="L48" s="99"/>
      <c r="M48" s="99"/>
      <c r="N48" s="99"/>
      <c r="O48" s="298">
        <f t="shared" si="14"/>
        <v>0</v>
      </c>
    </row>
    <row r="49" spans="1:15" x14ac:dyDescent="0.35">
      <c r="C49" s="113" t="s">
        <v>187</v>
      </c>
      <c r="D49" s="102">
        <v>0</v>
      </c>
      <c r="E49" s="104">
        <v>0</v>
      </c>
      <c r="F49" s="104">
        <f t="shared" si="13"/>
        <v>0</v>
      </c>
      <c r="G49" s="99"/>
      <c r="H49" s="99"/>
      <c r="I49" s="99"/>
      <c r="J49" s="99"/>
      <c r="K49" s="99"/>
      <c r="L49" s="99"/>
      <c r="M49" s="99"/>
      <c r="N49" s="99"/>
      <c r="O49" s="298">
        <f t="shared" si="14"/>
        <v>0</v>
      </c>
    </row>
    <row r="50" spans="1:15" x14ac:dyDescent="0.35">
      <c r="C50" s="99" t="s">
        <v>189</v>
      </c>
      <c r="D50" s="114">
        <f>SUM(D51:D52)</f>
        <v>3025986.2800000003</v>
      </c>
      <c r="E50" s="114">
        <v>2007361.8200000003</v>
      </c>
      <c r="F50" s="114">
        <f>SUM(F51:F52)</f>
        <v>1018624.4599999997</v>
      </c>
      <c r="G50" s="114">
        <f t="shared" ref="G50:O50" si="18">SUM(G51:G52)</f>
        <v>0</v>
      </c>
      <c r="H50" s="114">
        <f t="shared" si="18"/>
        <v>0</v>
      </c>
      <c r="I50" s="114">
        <f t="shared" si="18"/>
        <v>0</v>
      </c>
      <c r="J50" s="114">
        <f t="shared" si="18"/>
        <v>0</v>
      </c>
      <c r="K50" s="114">
        <f t="shared" si="18"/>
        <v>0</v>
      </c>
      <c r="L50" s="114">
        <f t="shared" si="18"/>
        <v>0</v>
      </c>
      <c r="M50" s="114">
        <f t="shared" si="18"/>
        <v>0</v>
      </c>
      <c r="N50" s="114">
        <f t="shared" si="18"/>
        <v>0</v>
      </c>
      <c r="O50" s="301">
        <f t="shared" si="18"/>
        <v>1018624.4599999997</v>
      </c>
    </row>
    <row r="51" spans="1:15" x14ac:dyDescent="0.35">
      <c r="A51" s="50">
        <v>2410201001</v>
      </c>
      <c r="C51" s="115" t="s">
        <v>190</v>
      </c>
      <c r="D51" s="104">
        <f>SUMIF(Balancete_2018!A:A,A:A,Balancete_2018!F:F)</f>
        <v>2007361.82</v>
      </c>
      <c r="E51" s="104">
        <v>0</v>
      </c>
      <c r="F51" s="104">
        <f t="shared" si="13"/>
        <v>2007361.82</v>
      </c>
      <c r="G51" s="99"/>
      <c r="H51" s="99"/>
      <c r="I51" s="99"/>
      <c r="J51" s="99"/>
      <c r="K51" s="99"/>
      <c r="L51" s="99"/>
      <c r="M51" s="99"/>
      <c r="N51" s="99"/>
      <c r="O51" s="298">
        <f t="shared" si="14"/>
        <v>2007361.82</v>
      </c>
    </row>
    <row r="52" spans="1:15" x14ac:dyDescent="0.35">
      <c r="A52" s="50">
        <v>2410201001</v>
      </c>
      <c r="C52" s="115" t="s">
        <v>192</v>
      </c>
      <c r="D52" s="116">
        <f>SUM(D53:D54)</f>
        <v>1018624.46</v>
      </c>
      <c r="E52" s="116">
        <v>2007361.8200000003</v>
      </c>
      <c r="F52" s="104">
        <f t="shared" si="13"/>
        <v>-988737.36000000034</v>
      </c>
      <c r="G52" s="99"/>
      <c r="H52" s="99"/>
      <c r="I52" s="99"/>
      <c r="J52" s="99"/>
      <c r="K52" s="99"/>
      <c r="L52" s="99"/>
      <c r="M52" s="99"/>
      <c r="N52" s="99"/>
      <c r="O52" s="298">
        <f t="shared" si="14"/>
        <v>-988737.36000000034</v>
      </c>
    </row>
    <row r="53" spans="1:15" x14ac:dyDescent="0.35">
      <c r="A53" s="50" t="s">
        <v>142</v>
      </c>
      <c r="C53" s="117" t="s">
        <v>196</v>
      </c>
      <c r="D53" s="118">
        <f>SUMIF(Balancete_2018!A:A,A:A,Balancete_2018!F:F)</f>
        <v>3001629.08</v>
      </c>
      <c r="E53" s="118">
        <v>5094448.9800000004</v>
      </c>
      <c r="F53" s="118">
        <f t="shared" si="13"/>
        <v>-2092819.9000000004</v>
      </c>
      <c r="G53" s="99"/>
      <c r="H53" s="99"/>
      <c r="I53" s="99"/>
      <c r="J53" s="99"/>
      <c r="K53" s="99"/>
      <c r="L53" s="99"/>
      <c r="M53" s="99"/>
      <c r="N53" s="99"/>
      <c r="O53" s="298">
        <f t="shared" si="14"/>
        <v>-2092819.9000000004</v>
      </c>
    </row>
    <row r="54" spans="1:15" x14ac:dyDescent="0.35">
      <c r="A54" s="50">
        <v>3</v>
      </c>
      <c r="C54" s="117" t="s">
        <v>197</v>
      </c>
      <c r="D54" s="118">
        <f>-SUMIF(Balancete_2018!A:A,A:A,Balancete_2018!F:F)</f>
        <v>-1983004.62</v>
      </c>
      <c r="E54" s="118">
        <v>-3087087.16</v>
      </c>
      <c r="F54" s="118">
        <f t="shared" si="13"/>
        <v>1104082.54</v>
      </c>
      <c r="G54" s="99"/>
      <c r="H54" s="99"/>
      <c r="I54" s="99"/>
      <c r="J54" s="99"/>
      <c r="K54" s="99"/>
      <c r="L54" s="99"/>
      <c r="M54" s="99"/>
      <c r="N54" s="99"/>
      <c r="O54" s="298">
        <f t="shared" si="14"/>
        <v>1104082.54</v>
      </c>
    </row>
    <row r="55" spans="1:15" x14ac:dyDescent="0.35">
      <c r="C55" s="101" t="s">
        <v>191</v>
      </c>
      <c r="D55" s="119">
        <f>D56</f>
        <v>10423.36</v>
      </c>
      <c r="E55" s="119">
        <v>10423.36</v>
      </c>
      <c r="F55" s="104">
        <f t="shared" si="13"/>
        <v>0</v>
      </c>
      <c r="G55" s="99"/>
      <c r="H55" s="99"/>
      <c r="I55" s="99"/>
      <c r="J55" s="99"/>
      <c r="K55" s="99"/>
      <c r="L55" s="99"/>
      <c r="M55" s="99"/>
      <c r="N55" s="99"/>
      <c r="O55" s="298">
        <f t="shared" si="14"/>
        <v>0</v>
      </c>
    </row>
    <row r="56" spans="1:15" x14ac:dyDescent="0.35">
      <c r="A56" s="52">
        <v>292</v>
      </c>
      <c r="C56" s="106" t="s">
        <v>193</v>
      </c>
      <c r="D56" s="104">
        <f>SUMIF(Balancete_2018!A:A,A:A,Balancete_2018!F:F)</f>
        <v>10423.36</v>
      </c>
      <c r="E56" s="104">
        <v>10423.36</v>
      </c>
      <c r="F56" s="104">
        <f t="shared" si="13"/>
        <v>0</v>
      </c>
      <c r="G56" s="99"/>
      <c r="H56" s="99"/>
      <c r="I56" s="99"/>
      <c r="J56" s="99"/>
      <c r="K56" s="99"/>
      <c r="L56" s="99"/>
      <c r="M56" s="99"/>
      <c r="N56" s="99"/>
      <c r="O56" s="298">
        <f t="shared" si="14"/>
        <v>0</v>
      </c>
    </row>
    <row r="57" spans="1:15" x14ac:dyDescent="0.35">
      <c r="C57" s="99"/>
      <c r="D57" s="104"/>
      <c r="E57" s="104"/>
      <c r="F57" s="104">
        <f t="shared" si="13"/>
        <v>0</v>
      </c>
      <c r="G57" s="99"/>
      <c r="H57" s="99"/>
      <c r="I57" s="99"/>
      <c r="J57" s="99"/>
      <c r="K57" s="99"/>
      <c r="L57" s="99"/>
      <c r="M57" s="99"/>
      <c r="N57" s="99"/>
      <c r="O57" s="298">
        <f t="shared" si="14"/>
        <v>0</v>
      </c>
    </row>
    <row r="58" spans="1:15" x14ac:dyDescent="0.35">
      <c r="C58" s="108" t="s">
        <v>195</v>
      </c>
      <c r="D58" s="109">
        <f>SUM(D31+D44+D47+D55)</f>
        <v>4888152.45</v>
      </c>
      <c r="E58" s="109">
        <v>3723467.67</v>
      </c>
      <c r="F58" s="109">
        <f>SUM(F31+F44+F47+F55)</f>
        <v>1164684.7799999998</v>
      </c>
      <c r="G58" s="109">
        <f t="shared" ref="G58:O58" si="19">SUM(G31+G44+G47+G55)</f>
        <v>0</v>
      </c>
      <c r="H58" s="109">
        <f t="shared" si="19"/>
        <v>0</v>
      </c>
      <c r="I58" s="109">
        <f t="shared" si="19"/>
        <v>0</v>
      </c>
      <c r="J58" s="109">
        <f t="shared" si="19"/>
        <v>0</v>
      </c>
      <c r="K58" s="109">
        <f t="shared" si="19"/>
        <v>0</v>
      </c>
      <c r="L58" s="109">
        <f t="shared" si="19"/>
        <v>0</v>
      </c>
      <c r="M58" s="109">
        <f t="shared" si="19"/>
        <v>0</v>
      </c>
      <c r="N58" s="109">
        <f t="shared" si="19"/>
        <v>0</v>
      </c>
      <c r="O58" s="109">
        <f t="shared" si="19"/>
        <v>1164684.7799999998</v>
      </c>
    </row>
    <row r="59" spans="1:15" x14ac:dyDescent="0.35">
      <c r="D59" s="23"/>
      <c r="E59" s="23"/>
      <c r="F59" s="23"/>
    </row>
    <row r="60" spans="1:15" x14ac:dyDescent="0.35">
      <c r="C60" s="79" t="s">
        <v>228</v>
      </c>
      <c r="D60" s="80" t="str">
        <f t="shared" ref="D60:O60" si="20">IF(D29-D58=0,"OK",(D29-D58))</f>
        <v>OK</v>
      </c>
      <c r="E60" s="120">
        <f t="shared" si="20"/>
        <v>-4.6566128730773926E-10</v>
      </c>
      <c r="F60" s="120">
        <f t="shared" si="20"/>
        <v>9.3132257461547852E-10</v>
      </c>
      <c r="G60" s="120">
        <f t="shared" si="20"/>
        <v>37459.14</v>
      </c>
      <c r="H60" s="120">
        <f t="shared" si="20"/>
        <v>619.6</v>
      </c>
      <c r="I60" s="120" t="str">
        <f t="shared" si="20"/>
        <v>OK</v>
      </c>
      <c r="J60" s="120" t="str">
        <f t="shared" si="20"/>
        <v>OK</v>
      </c>
      <c r="K60" s="120" t="str">
        <f t="shared" si="20"/>
        <v>OK</v>
      </c>
      <c r="L60" s="120" t="str">
        <f t="shared" si="20"/>
        <v>OK</v>
      </c>
      <c r="M60" s="120" t="str">
        <f t="shared" si="20"/>
        <v>OK</v>
      </c>
      <c r="N60" s="120" t="str">
        <f t="shared" si="20"/>
        <v>OK</v>
      </c>
      <c r="O60" s="302">
        <f t="shared" si="20"/>
        <v>38078.739999999991</v>
      </c>
    </row>
    <row r="61" spans="1:15" x14ac:dyDescent="0.35">
      <c r="D61" s="23"/>
      <c r="E61" s="23"/>
      <c r="F61" s="23"/>
    </row>
    <row r="62" spans="1:15" x14ac:dyDescent="0.35">
      <c r="D62" s="23"/>
      <c r="E62" s="23"/>
      <c r="F62" s="23"/>
    </row>
    <row r="63" spans="1:15" x14ac:dyDescent="0.35">
      <c r="D63" s="23"/>
      <c r="E63" s="23"/>
      <c r="F63" s="23"/>
    </row>
    <row r="64" spans="1:15" x14ac:dyDescent="0.35">
      <c r="D64" s="23"/>
      <c r="E64" s="23"/>
      <c r="F64" s="23"/>
    </row>
    <row r="65" spans="3:9" x14ac:dyDescent="0.35">
      <c r="D65" s="23"/>
      <c r="E65" s="23"/>
      <c r="F65" s="23"/>
    </row>
    <row r="66" spans="3:9" x14ac:dyDescent="0.35">
      <c r="C66" s="309" t="s">
        <v>1561</v>
      </c>
      <c r="D66" s="23"/>
      <c r="E66" s="23"/>
      <c r="F66" s="23"/>
      <c r="G66" s="318" t="s">
        <v>1562</v>
      </c>
      <c r="H66" s="318"/>
      <c r="I66" s="318"/>
    </row>
    <row r="67" spans="3:9" x14ac:dyDescent="0.35">
      <c r="C67" s="309" t="s">
        <v>830</v>
      </c>
      <c r="D67" s="23"/>
      <c r="E67" s="23"/>
      <c r="F67" s="23"/>
      <c r="G67" s="318" t="s">
        <v>1563</v>
      </c>
      <c r="H67" s="318"/>
      <c r="I67" s="318"/>
    </row>
    <row r="68" spans="3:9" x14ac:dyDescent="0.35">
      <c r="D68" s="23"/>
      <c r="E68" s="23"/>
      <c r="F68" s="23"/>
    </row>
    <row r="69" spans="3:9" x14ac:dyDescent="0.35">
      <c r="D69" s="23"/>
      <c r="E69" s="23"/>
      <c r="F69" s="23"/>
    </row>
    <row r="70" spans="3:9" x14ac:dyDescent="0.35">
      <c r="D70" s="23"/>
      <c r="E70" s="23"/>
      <c r="F70" s="23"/>
    </row>
    <row r="71" spans="3:9" x14ac:dyDescent="0.35">
      <c r="D71" s="23"/>
      <c r="E71" s="23"/>
      <c r="F71" s="23"/>
    </row>
    <row r="72" spans="3:9" x14ac:dyDescent="0.35">
      <c r="D72" s="23"/>
      <c r="E72" s="23"/>
      <c r="F72" s="23"/>
    </row>
    <row r="73" spans="3:9" x14ac:dyDescent="0.35">
      <c r="D73" s="23"/>
      <c r="E73" s="23"/>
      <c r="F73" s="23"/>
    </row>
    <row r="74" spans="3:9" x14ac:dyDescent="0.35">
      <c r="D74" s="23"/>
      <c r="E74" s="23"/>
      <c r="F74" s="23"/>
    </row>
    <row r="75" spans="3:9" x14ac:dyDescent="0.35">
      <c r="D75" s="23"/>
      <c r="E75" s="23"/>
      <c r="F75" s="23"/>
    </row>
    <row r="76" spans="3:9" x14ac:dyDescent="0.35">
      <c r="D76" s="23"/>
      <c r="E76" s="23"/>
      <c r="F76" s="23"/>
    </row>
    <row r="77" spans="3:9" x14ac:dyDescent="0.35">
      <c r="D77" s="23"/>
      <c r="E77" s="23"/>
      <c r="F77" s="23"/>
    </row>
    <row r="78" spans="3:9" x14ac:dyDescent="0.35">
      <c r="D78" s="23"/>
      <c r="E78" s="23"/>
      <c r="F78" s="23"/>
    </row>
    <row r="79" spans="3:9" x14ac:dyDescent="0.35">
      <c r="D79" s="23"/>
      <c r="E79" s="23"/>
      <c r="F79" s="23"/>
    </row>
    <row r="80" spans="3:9" x14ac:dyDescent="0.35">
      <c r="D80" s="23"/>
      <c r="E80" s="23"/>
      <c r="F80" s="23"/>
    </row>
    <row r="81" spans="4:6" x14ac:dyDescent="0.35">
      <c r="D81" s="23"/>
      <c r="E81" s="23"/>
      <c r="F81" s="23"/>
    </row>
    <row r="82" spans="4:6" x14ac:dyDescent="0.35">
      <c r="D82" s="23"/>
      <c r="E82" s="23"/>
      <c r="F82" s="23"/>
    </row>
    <row r="83" spans="4:6" x14ac:dyDescent="0.35">
      <c r="D83" s="23"/>
      <c r="E83" s="23"/>
      <c r="F83" s="23"/>
    </row>
    <row r="84" spans="4:6" x14ac:dyDescent="0.35">
      <c r="D84" s="23"/>
      <c r="E84" s="23"/>
      <c r="F84" s="23"/>
    </row>
    <row r="85" spans="4:6" x14ac:dyDescent="0.35">
      <c r="D85" s="23"/>
      <c r="E85" s="23"/>
      <c r="F85" s="23"/>
    </row>
    <row r="86" spans="4:6" x14ac:dyDescent="0.35">
      <c r="D86" s="23"/>
      <c r="E86" s="23"/>
      <c r="F86" s="23"/>
    </row>
    <row r="87" spans="4:6" x14ac:dyDescent="0.35">
      <c r="D87" s="23"/>
      <c r="E87" s="23"/>
      <c r="F87" s="23"/>
    </row>
    <row r="88" spans="4:6" x14ac:dyDescent="0.35">
      <c r="D88" s="23"/>
      <c r="E88" s="23"/>
      <c r="F88" s="23"/>
    </row>
  </sheetData>
  <mergeCells count="7">
    <mergeCell ref="G66:I66"/>
    <mergeCell ref="G67:I67"/>
    <mergeCell ref="O2:O4"/>
    <mergeCell ref="G2:H2"/>
    <mergeCell ref="I2:J2"/>
    <mergeCell ref="F2:F4"/>
    <mergeCell ref="C2:E3"/>
  </mergeCells>
  <pageMargins left="0.51181102362204722" right="0.51181102362204722" top="0.78740157480314965" bottom="0.39370078740157483" header="0.31496062992125984" footer="0.31496062992125984"/>
  <pageSetup paperSize="9" scale="58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B1:L37"/>
  <sheetViews>
    <sheetView showGridLines="0" topLeftCell="A17" workbookViewId="0">
      <selection activeCell="E29" sqref="E29:G31"/>
    </sheetView>
  </sheetViews>
  <sheetFormatPr defaultColWidth="29" defaultRowHeight="14.5" x14ac:dyDescent="0.35"/>
  <cols>
    <col min="1" max="1" width="4.26953125" customWidth="1"/>
    <col min="2" max="2" width="1" customWidth="1"/>
    <col min="3" max="3" width="46" customWidth="1"/>
    <col min="4" max="4" width="15" customWidth="1"/>
    <col min="5" max="5" width="16.453125" customWidth="1"/>
    <col min="6" max="6" width="26.1796875" customWidth="1"/>
    <col min="7" max="7" width="25.81640625" customWidth="1"/>
    <col min="8" max="8" width="1.1796875" customWidth="1"/>
    <col min="9" max="9" width="4" customWidth="1"/>
    <col min="10" max="10" width="17.54296875" bestFit="1" customWidth="1"/>
    <col min="11" max="11" width="11" bestFit="1" customWidth="1"/>
  </cols>
  <sheetData>
    <row r="1" spans="2:12" ht="15" x14ac:dyDescent="0.25">
      <c r="B1" s="173"/>
      <c r="C1" s="173"/>
      <c r="D1" s="173"/>
      <c r="E1" s="173"/>
      <c r="F1" s="173"/>
      <c r="G1" s="173"/>
      <c r="H1" s="173"/>
      <c r="I1" s="173"/>
      <c r="J1" s="173"/>
    </row>
    <row r="2" spans="2:12" x14ac:dyDescent="0.35">
      <c r="B2" s="174" t="s">
        <v>831</v>
      </c>
      <c r="C2" s="174"/>
      <c r="D2" s="174"/>
      <c r="E2" s="174"/>
      <c r="F2" s="174"/>
      <c r="G2" s="174"/>
      <c r="H2" s="174"/>
      <c r="I2" s="174"/>
      <c r="J2" s="174"/>
      <c r="K2" s="175"/>
      <c r="L2" s="175"/>
    </row>
    <row r="3" spans="2:12" x14ac:dyDescent="0.35">
      <c r="B3" s="174" t="s">
        <v>1235</v>
      </c>
      <c r="C3" s="174"/>
      <c r="D3" s="174"/>
      <c r="E3" s="174"/>
      <c r="F3" s="174"/>
      <c r="G3" s="174"/>
      <c r="H3" s="174"/>
      <c r="I3" s="174"/>
      <c r="J3" s="174"/>
      <c r="K3" s="175"/>
      <c r="L3" s="175"/>
    </row>
    <row r="4" spans="2:12" ht="15" x14ac:dyDescent="0.25">
      <c r="B4" s="210"/>
      <c r="C4" s="210"/>
      <c r="D4" s="174"/>
      <c r="E4" s="174"/>
      <c r="F4" s="174"/>
      <c r="G4" s="174"/>
      <c r="H4" s="174"/>
      <c r="I4" s="174"/>
      <c r="J4" s="174"/>
      <c r="K4" s="175"/>
      <c r="L4" s="175"/>
    </row>
    <row r="5" spans="2:12" ht="15" x14ac:dyDescent="0.25">
      <c r="B5" s="173"/>
      <c r="C5" s="173"/>
      <c r="D5" s="173"/>
      <c r="E5" s="173"/>
      <c r="F5" s="173"/>
      <c r="G5" s="173"/>
      <c r="H5" s="173"/>
      <c r="I5" s="173"/>
      <c r="J5" s="173"/>
    </row>
    <row r="6" spans="2:12" ht="15" x14ac:dyDescent="0.25">
      <c r="B6" s="173"/>
      <c r="C6" s="173"/>
      <c r="D6" s="173"/>
      <c r="E6" s="173"/>
      <c r="F6" s="173"/>
      <c r="G6" s="173"/>
      <c r="H6" s="173"/>
      <c r="I6" s="173"/>
      <c r="J6" s="173"/>
    </row>
    <row r="7" spans="2:12" ht="15.75" thickBot="1" x14ac:dyDescent="0.3">
      <c r="B7" s="345" t="s">
        <v>154</v>
      </c>
      <c r="C7" s="345"/>
      <c r="D7" s="345"/>
      <c r="E7" s="345"/>
      <c r="F7" s="345"/>
      <c r="G7" s="345"/>
      <c r="H7" s="345"/>
    </row>
    <row r="8" spans="2:12" ht="4.5" customHeight="1" thickTop="1" thickBot="1" x14ac:dyDescent="0.3">
      <c r="B8" s="41"/>
      <c r="C8" s="7"/>
      <c r="D8" s="7"/>
      <c r="E8" s="7"/>
      <c r="F8" s="7"/>
      <c r="G8" s="7"/>
      <c r="H8" s="8"/>
    </row>
    <row r="9" spans="2:12" ht="16" thickBot="1" x14ac:dyDescent="0.4">
      <c r="B9" s="30"/>
      <c r="C9" s="346" t="s">
        <v>1557</v>
      </c>
      <c r="D9" s="347"/>
      <c r="E9" s="347"/>
      <c r="F9" s="347"/>
      <c r="G9" s="348"/>
      <c r="H9" s="9"/>
    </row>
    <row r="10" spans="2:12" ht="18.75" thickBot="1" x14ac:dyDescent="0.3">
      <c r="B10" s="30"/>
      <c r="C10" s="176"/>
      <c r="D10" s="177"/>
      <c r="E10" s="177"/>
      <c r="F10" s="178"/>
      <c r="G10" s="5"/>
      <c r="H10" s="9"/>
    </row>
    <row r="11" spans="2:12" ht="31.5" thickBot="1" x14ac:dyDescent="0.4">
      <c r="B11" s="30"/>
      <c r="C11" s="260" t="s">
        <v>537</v>
      </c>
      <c r="D11" s="261" t="s">
        <v>185</v>
      </c>
      <c r="E11" s="262" t="s">
        <v>538</v>
      </c>
      <c r="F11" s="263" t="s">
        <v>539</v>
      </c>
      <c r="G11" s="263" t="s">
        <v>540</v>
      </c>
      <c r="H11" s="9"/>
    </row>
    <row r="12" spans="2:12" ht="16.5" thickBot="1" x14ac:dyDescent="0.3">
      <c r="B12" s="30"/>
      <c r="C12" s="209" t="s">
        <v>793</v>
      </c>
      <c r="D12" s="180">
        <v>0</v>
      </c>
      <c r="E12" s="181">
        <v>0</v>
      </c>
      <c r="F12" s="208">
        <v>1619466.22</v>
      </c>
      <c r="G12" s="208">
        <f>SUM(D12:F12)</f>
        <v>1619466.22</v>
      </c>
      <c r="H12" s="9"/>
    </row>
    <row r="13" spans="2:12" ht="25.5" x14ac:dyDescent="0.35">
      <c r="B13" s="30"/>
      <c r="C13" s="179" t="s">
        <v>541</v>
      </c>
      <c r="D13" s="180">
        <v>0</v>
      </c>
      <c r="E13" s="181">
        <v>0</v>
      </c>
      <c r="F13" s="181">
        <v>0</v>
      </c>
      <c r="G13" s="182">
        <f t="shared" ref="G13:G16" si="0">SUM(D13:F13)</f>
        <v>0</v>
      </c>
      <c r="H13" s="9"/>
    </row>
    <row r="14" spans="2:12" ht="46.5" x14ac:dyDescent="0.35">
      <c r="B14" s="30"/>
      <c r="C14" s="183" t="s">
        <v>542</v>
      </c>
      <c r="D14" s="180">
        <v>0</v>
      </c>
      <c r="E14" s="181">
        <v>0</v>
      </c>
      <c r="F14" s="181">
        <v>0</v>
      </c>
      <c r="G14" s="182">
        <f t="shared" si="0"/>
        <v>0</v>
      </c>
      <c r="H14" s="9"/>
    </row>
    <row r="15" spans="2:12" ht="15.5" x14ac:dyDescent="0.35">
      <c r="B15" s="30"/>
      <c r="C15" s="184" t="s">
        <v>792</v>
      </c>
      <c r="D15" s="180">
        <v>0</v>
      </c>
      <c r="E15" s="185">
        <v>0</v>
      </c>
      <c r="F15" s="186">
        <v>2007361.82</v>
      </c>
      <c r="G15" s="186">
        <f t="shared" si="0"/>
        <v>2007361.82</v>
      </c>
      <c r="H15" s="9"/>
    </row>
    <row r="16" spans="2:12" ht="15.5" x14ac:dyDescent="0.35">
      <c r="B16" s="30"/>
      <c r="C16" s="187" t="s">
        <v>543</v>
      </c>
      <c r="D16" s="188">
        <v>0</v>
      </c>
      <c r="E16" s="189">
        <v>0</v>
      </c>
      <c r="F16" s="190">
        <v>0</v>
      </c>
      <c r="G16" s="182">
        <f t="shared" si="0"/>
        <v>0</v>
      </c>
      <c r="H16" s="9"/>
    </row>
    <row r="17" spans="2:8" ht="15.75" x14ac:dyDescent="0.25">
      <c r="B17" s="30"/>
      <c r="C17" s="207" t="s">
        <v>1170</v>
      </c>
      <c r="D17" s="180">
        <v>0</v>
      </c>
      <c r="E17" s="181">
        <v>0</v>
      </c>
      <c r="F17" s="208">
        <f>SUM(F12:F16)</f>
        <v>3626828.04</v>
      </c>
      <c r="G17" s="208">
        <f>SUM(D17:F17)</f>
        <v>3626828.04</v>
      </c>
      <c r="H17" s="9"/>
    </row>
    <row r="18" spans="2:8" ht="25.5" x14ac:dyDescent="0.35">
      <c r="B18" s="30"/>
      <c r="C18" s="183" t="s">
        <v>541</v>
      </c>
      <c r="D18" s="180">
        <v>0</v>
      </c>
      <c r="E18" s="181">
        <v>0</v>
      </c>
      <c r="F18" s="181">
        <v>0</v>
      </c>
      <c r="G18" s="182">
        <f t="shared" ref="G18:G22" si="1">SUM(D18:F18)</f>
        <v>0</v>
      </c>
      <c r="H18" s="9"/>
    </row>
    <row r="19" spans="2:8" ht="46.5" x14ac:dyDescent="0.35">
      <c r="B19" s="30"/>
      <c r="C19" s="183" t="s">
        <v>542</v>
      </c>
      <c r="D19" s="180">
        <v>0</v>
      </c>
      <c r="E19" s="181">
        <v>0</v>
      </c>
      <c r="F19" s="181">
        <v>0</v>
      </c>
      <c r="G19" s="182">
        <f t="shared" si="1"/>
        <v>0</v>
      </c>
      <c r="H19" s="9"/>
    </row>
    <row r="20" spans="2:8" ht="15.5" x14ac:dyDescent="0.35">
      <c r="B20" s="30"/>
      <c r="C20" s="184" t="s">
        <v>797</v>
      </c>
      <c r="D20" s="180">
        <v>0</v>
      </c>
      <c r="E20" s="185">
        <v>0</v>
      </c>
      <c r="F20" s="186">
        <f>'B. Patrimônial _Final'!J32</f>
        <v>1018624.46</v>
      </c>
      <c r="G20" s="186">
        <f t="shared" si="1"/>
        <v>1018624.46</v>
      </c>
      <c r="H20" s="9"/>
    </row>
    <row r="21" spans="2:8" ht="16" thickBot="1" x14ac:dyDescent="0.4">
      <c r="B21" s="30"/>
      <c r="C21" s="191" t="s">
        <v>543</v>
      </c>
      <c r="D21" s="188">
        <v>0</v>
      </c>
      <c r="E21" s="189">
        <v>0</v>
      </c>
      <c r="F21" s="190" t="s">
        <v>544</v>
      </c>
      <c r="G21" s="190">
        <f t="shared" si="1"/>
        <v>0</v>
      </c>
      <c r="H21" s="9"/>
    </row>
    <row r="22" spans="2:8" ht="16" thickBot="1" x14ac:dyDescent="0.4">
      <c r="B22" s="30"/>
      <c r="C22" s="256" t="s">
        <v>1558</v>
      </c>
      <c r="D22" s="257">
        <v>0</v>
      </c>
      <c r="E22" s="258">
        <v>0</v>
      </c>
      <c r="F22" s="259">
        <f>SUM(F17:F21)</f>
        <v>4645452.5</v>
      </c>
      <c r="G22" s="259">
        <f t="shared" si="1"/>
        <v>4645452.5</v>
      </c>
      <c r="H22" s="9"/>
    </row>
    <row r="23" spans="2:8" ht="5.25" customHeight="1" thickBot="1" x14ac:dyDescent="0.4">
      <c r="B23" s="68"/>
      <c r="C23" s="69"/>
      <c r="D23" s="69"/>
      <c r="E23" s="69"/>
      <c r="F23" s="69"/>
      <c r="G23" s="69"/>
      <c r="H23" s="18"/>
    </row>
    <row r="24" spans="2:8" ht="15" thickTop="1" x14ac:dyDescent="0.35"/>
    <row r="25" spans="2:8" s="210" customFormat="1" x14ac:dyDescent="0.35"/>
    <row r="26" spans="2:8" x14ac:dyDescent="0.35">
      <c r="F26" s="1"/>
    </row>
    <row r="27" spans="2:8" x14ac:dyDescent="0.35">
      <c r="F27" s="1"/>
    </row>
    <row r="28" spans="2:8" s="210" customFormat="1" x14ac:dyDescent="0.35">
      <c r="F28" s="1"/>
    </row>
    <row r="29" spans="2:8" ht="14.25" customHeight="1" x14ac:dyDescent="0.35">
      <c r="C29" s="309" t="s">
        <v>1561</v>
      </c>
      <c r="D29" s="210"/>
      <c r="E29" s="318" t="s">
        <v>1562</v>
      </c>
      <c r="F29" s="318"/>
      <c r="G29" s="318"/>
    </row>
    <row r="30" spans="2:8" ht="14.5" customHeight="1" x14ac:dyDescent="0.35">
      <c r="C30" s="309" t="s">
        <v>830</v>
      </c>
      <c r="D30" s="210"/>
      <c r="E30" s="318" t="s">
        <v>1563</v>
      </c>
      <c r="F30" s="318"/>
      <c r="G30" s="318"/>
    </row>
    <row r="31" spans="2:8" x14ac:dyDescent="0.35">
      <c r="E31" s="5"/>
      <c r="F31" s="5"/>
      <c r="G31" s="5"/>
    </row>
    <row r="33" spans="6:6" x14ac:dyDescent="0.35">
      <c r="F33" s="1"/>
    </row>
    <row r="34" spans="6:6" x14ac:dyDescent="0.35">
      <c r="F34" s="1"/>
    </row>
    <row r="35" spans="6:6" x14ac:dyDescent="0.35">
      <c r="F35" s="1"/>
    </row>
    <row r="36" spans="6:6" x14ac:dyDescent="0.35">
      <c r="F36" s="1"/>
    </row>
    <row r="37" spans="6:6" x14ac:dyDescent="0.35">
      <c r="F37" s="59"/>
    </row>
  </sheetData>
  <mergeCells count="4">
    <mergeCell ref="E30:G30"/>
    <mergeCell ref="B7:H7"/>
    <mergeCell ref="C9:G9"/>
    <mergeCell ref="E29:G29"/>
  </mergeCells>
  <printOptions horizontalCentered="1" verticalCentered="1"/>
  <pageMargins left="0.19685039370078741" right="0.19685039370078741" top="0.78740157480314965" bottom="0.78740157480314965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14</vt:i4>
      </vt:variant>
      <vt:variant>
        <vt:lpstr>Intervalos nomeados</vt:lpstr>
      </vt:variant>
      <vt:variant>
        <vt:i4>6</vt:i4>
      </vt:variant>
    </vt:vector>
  </HeadingPairs>
  <TitlesOfParts>
    <vt:vector size="20" baseType="lpstr">
      <vt:lpstr>Datas</vt:lpstr>
      <vt:lpstr>DRE_Base</vt:lpstr>
      <vt:lpstr>Balancete_2014</vt:lpstr>
      <vt:lpstr>B. Patrimônial_Base</vt:lpstr>
      <vt:lpstr>Balancete_2018</vt:lpstr>
      <vt:lpstr>B. Patrimônial _Final</vt:lpstr>
      <vt:lpstr>Imobilizado-2014</vt:lpstr>
      <vt:lpstr>Fluxo de Caixa_Base1</vt:lpstr>
      <vt:lpstr>DMPS</vt:lpstr>
      <vt:lpstr>DFC_Base</vt:lpstr>
      <vt:lpstr>DFC_Final</vt:lpstr>
      <vt:lpstr>BALANÇO FINANCEIRO</vt:lpstr>
      <vt:lpstr>DRE Final</vt:lpstr>
      <vt:lpstr>Imobilizado-2015</vt:lpstr>
      <vt:lpstr>'B. Patrimônial _Final'!Area_de_impressao</vt:lpstr>
      <vt:lpstr>'B. Patrimônial_Base'!Area_de_impressao</vt:lpstr>
      <vt:lpstr>'BALANÇO FINANCEIRO'!Area_de_impressao</vt:lpstr>
      <vt:lpstr>DMPS!Area_de_impressao</vt:lpstr>
      <vt:lpstr>'DRE Final'!Area_de_impressao</vt:lpstr>
      <vt:lpstr>'Fluxo de Caixa_Base1'!Area_de_impressao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Luiz de Jesus Mezencio</dc:creator>
  <cp:lastModifiedBy>Sescoop</cp:lastModifiedBy>
  <cp:lastPrinted>2018-06-13T13:30:13Z</cp:lastPrinted>
  <dcterms:created xsi:type="dcterms:W3CDTF">2015-05-07T10:43:23Z</dcterms:created>
  <dcterms:modified xsi:type="dcterms:W3CDTF">2018-07-27T20:01:07Z</dcterms:modified>
</cp:coreProperties>
</file>